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activeTab="3"/>
  </bookViews>
  <sheets>
    <sheet name="Накопительная ведомость" sheetId="4" r:id="rId1"/>
    <sheet name="Хим.состав блюд" sheetId="5" state="hidden" r:id="rId2"/>
    <sheet name="хим.состав" sheetId="8" r:id="rId3"/>
    <sheet name="меню" sheetId="9" r:id="rId4"/>
    <sheet name="накопительная " sheetId="10" r:id="rId5"/>
    <sheet name="витамины " sheetId="11" r:id="rId6"/>
    <sheet name="Лист4" sheetId="12" r:id="rId7"/>
  </sheets>
  <calcPr calcId="144525"/>
</workbook>
</file>

<file path=xl/calcChain.xml><?xml version="1.0" encoding="utf-8"?>
<calcChain xmlns="http://schemas.openxmlformats.org/spreadsheetml/2006/main">
  <c r="P30" i="4" l="1"/>
  <c r="AB18" i="8" l="1"/>
  <c r="AB19" i="8" s="1"/>
  <c r="AC19" i="8" s="1"/>
  <c r="Z18" i="8"/>
  <c r="Z19" i="8" s="1"/>
  <c r="AA19" i="8" s="1"/>
  <c r="X18" i="8"/>
  <c r="X19" i="8" s="1"/>
  <c r="Y19" i="8" s="1"/>
  <c r="V18" i="8"/>
  <c r="V19" i="8" s="1"/>
  <c r="W19" i="8" s="1"/>
  <c r="AC10" i="8"/>
  <c r="AC11" i="8"/>
  <c r="AC12" i="8"/>
  <c r="AC13" i="8"/>
  <c r="AC14" i="8"/>
  <c r="AC15" i="8"/>
  <c r="AC16" i="8"/>
  <c r="AC17" i="8"/>
  <c r="AC9" i="8"/>
  <c r="AC8" i="8"/>
  <c r="AA9" i="8"/>
  <c r="AA10" i="8"/>
  <c r="AA11" i="8"/>
  <c r="AA12" i="8"/>
  <c r="AA13" i="8"/>
  <c r="AA14" i="8"/>
  <c r="AA15" i="8"/>
  <c r="AA16" i="8"/>
  <c r="AA17" i="8"/>
  <c r="AA8" i="8"/>
  <c r="Y9" i="8"/>
  <c r="Y10" i="8"/>
  <c r="Y11" i="8"/>
  <c r="Y12" i="8"/>
  <c r="Y13" i="8"/>
  <c r="Y14" i="8"/>
  <c r="Y15" i="8"/>
  <c r="Y16" i="8"/>
  <c r="Y17" i="8"/>
  <c r="Y8" i="8"/>
  <c r="W9" i="8"/>
  <c r="W10" i="8"/>
  <c r="W11" i="8"/>
  <c r="W12" i="8"/>
  <c r="W13" i="8"/>
  <c r="W14" i="8"/>
  <c r="W15" i="8"/>
  <c r="W16" i="8"/>
  <c r="W17" i="8"/>
  <c r="W8" i="8"/>
  <c r="X18" i="11"/>
  <c r="AI18" i="11"/>
  <c r="AJ18" i="11" s="1"/>
  <c r="W18" i="11"/>
  <c r="AI17" i="11"/>
  <c r="AG17" i="11"/>
  <c r="AG18" i="11" s="1"/>
  <c r="AH18" i="11" s="1"/>
  <c r="AE17" i="11"/>
  <c r="AE18" i="11" s="1"/>
  <c r="AF18" i="11" s="1"/>
  <c r="AC17" i="11"/>
  <c r="AC18" i="11" s="1"/>
  <c r="AD18" i="11" s="1"/>
  <c r="AA17" i="11"/>
  <c r="AA18" i="11" s="1"/>
  <c r="AB18" i="11" s="1"/>
  <c r="Y17" i="11"/>
  <c r="Y18" i="11" s="1"/>
  <c r="Z18" i="11" s="1"/>
  <c r="W17" i="11"/>
  <c r="U17" i="11"/>
  <c r="U18" i="11" s="1"/>
  <c r="V18" i="11" s="1"/>
  <c r="S17" i="11"/>
  <c r="S18" i="11" s="1"/>
  <c r="T18" i="11" s="1"/>
  <c r="Q17" i="11"/>
  <c r="Q18" i="11" s="1"/>
  <c r="R18" i="11" s="1"/>
  <c r="AJ8" i="11"/>
  <c r="AJ9" i="11"/>
  <c r="AJ10" i="11"/>
  <c r="AJ11" i="11"/>
  <c r="AJ12" i="11"/>
  <c r="AJ13" i="11"/>
  <c r="AJ14" i="11"/>
  <c r="AJ15" i="11"/>
  <c r="AJ16" i="11"/>
  <c r="AJ7" i="11"/>
  <c r="AH8" i="11"/>
  <c r="AH9" i="11"/>
  <c r="AH10" i="11"/>
  <c r="AH11" i="11"/>
  <c r="AH12" i="11"/>
  <c r="AH13" i="11"/>
  <c r="AH14" i="11"/>
  <c r="AH15" i="11"/>
  <c r="AH16" i="11"/>
  <c r="AH7" i="11"/>
  <c r="AF8" i="11"/>
  <c r="AF9" i="11"/>
  <c r="AF10" i="11"/>
  <c r="AF11" i="11"/>
  <c r="AF12" i="11"/>
  <c r="AF13" i="11"/>
  <c r="AF14" i="11"/>
  <c r="AF15" i="11"/>
  <c r="AF16" i="11"/>
  <c r="AF7" i="11"/>
  <c r="AD8" i="11"/>
  <c r="AD9" i="11"/>
  <c r="AD10" i="11"/>
  <c r="AD11" i="11"/>
  <c r="AD12" i="11"/>
  <c r="AD13" i="11"/>
  <c r="AD14" i="11"/>
  <c r="AD15" i="11"/>
  <c r="AD16" i="11"/>
  <c r="AD7" i="11"/>
  <c r="AB8" i="11"/>
  <c r="AB9" i="11"/>
  <c r="AB10" i="11"/>
  <c r="AB11" i="11"/>
  <c r="AB12" i="11"/>
  <c r="AB13" i="11"/>
  <c r="AB14" i="11"/>
  <c r="AB15" i="11"/>
  <c r="AB16" i="11"/>
  <c r="AB7" i="11"/>
  <c r="Z8" i="11"/>
  <c r="Z9" i="11"/>
  <c r="Z10" i="11"/>
  <c r="Z11" i="11"/>
  <c r="Z12" i="11"/>
  <c r="Z13" i="11"/>
  <c r="Z14" i="11"/>
  <c r="Z15" i="11"/>
  <c r="Z16" i="11"/>
  <c r="Z7" i="11"/>
  <c r="X8" i="11"/>
  <c r="X9" i="11"/>
  <c r="X10" i="11"/>
  <c r="X11" i="11"/>
  <c r="X12" i="11"/>
  <c r="X13" i="11"/>
  <c r="X14" i="11"/>
  <c r="X15" i="11"/>
  <c r="X16" i="11"/>
  <c r="X7" i="11"/>
  <c r="V8" i="11"/>
  <c r="V9" i="11"/>
  <c r="V10" i="11"/>
  <c r="V11" i="11"/>
  <c r="V12" i="11"/>
  <c r="V13" i="11"/>
  <c r="V14" i="11"/>
  <c r="V15" i="11"/>
  <c r="V16" i="11"/>
  <c r="V7" i="11"/>
  <c r="T8" i="11"/>
  <c r="T9" i="11"/>
  <c r="T10" i="11"/>
  <c r="T11" i="11"/>
  <c r="T12" i="11"/>
  <c r="T13" i="11"/>
  <c r="T14" i="11"/>
  <c r="T15" i="11"/>
  <c r="T16" i="11"/>
  <c r="T7" i="11"/>
  <c r="R8" i="11"/>
  <c r="R9" i="11"/>
  <c r="R10" i="11"/>
  <c r="R11" i="11"/>
  <c r="R12" i="11"/>
  <c r="R13" i="11"/>
  <c r="R14" i="11"/>
  <c r="R15" i="11"/>
  <c r="R16" i="11"/>
  <c r="R7" i="11"/>
  <c r="M246" i="9"/>
  <c r="I178" i="9" l="1"/>
  <c r="J178" i="9"/>
  <c r="K178" i="9"/>
  <c r="L178" i="9"/>
  <c r="M178" i="9"/>
  <c r="N178" i="9"/>
  <c r="O178" i="9"/>
  <c r="P178" i="9"/>
  <c r="Q178" i="9"/>
  <c r="R178" i="9"/>
  <c r="J152" i="9" l="1"/>
  <c r="Q40" i="9" l="1"/>
  <c r="J40" i="9"/>
  <c r="I40" i="9"/>
  <c r="G40" i="9"/>
  <c r="F40" i="9"/>
  <c r="E40" i="9"/>
  <c r="D40" i="9"/>
  <c r="Q233" i="9"/>
  <c r="O233" i="9"/>
  <c r="M233" i="9"/>
  <c r="L233" i="9"/>
  <c r="J233" i="9"/>
  <c r="I233" i="9"/>
  <c r="G233" i="9"/>
  <c r="F233" i="9"/>
  <c r="E233" i="9"/>
  <c r="D233" i="9"/>
  <c r="Q209" i="9"/>
  <c r="O209" i="9"/>
  <c r="L209" i="9"/>
  <c r="L210" i="9" s="1"/>
  <c r="I209" i="9"/>
  <c r="G209" i="9"/>
  <c r="F209" i="9"/>
  <c r="E209" i="9"/>
  <c r="D209" i="9"/>
  <c r="Q185" i="9"/>
  <c r="O185" i="9"/>
  <c r="M185" i="9"/>
  <c r="L185" i="9"/>
  <c r="K185" i="9"/>
  <c r="J185" i="9"/>
  <c r="I185" i="9"/>
  <c r="G185" i="9"/>
  <c r="F185" i="9"/>
  <c r="E185" i="9"/>
  <c r="D185" i="9"/>
  <c r="O160" i="9"/>
  <c r="M160" i="9"/>
  <c r="L160" i="9"/>
  <c r="K160" i="9"/>
  <c r="J160" i="9"/>
  <c r="I160" i="9"/>
  <c r="G160" i="9"/>
  <c r="F160" i="9"/>
  <c r="E160" i="9"/>
  <c r="D160" i="9"/>
  <c r="Q135" i="9"/>
  <c r="O135" i="9"/>
  <c r="M135" i="9"/>
  <c r="L135" i="9"/>
  <c r="K135" i="9"/>
  <c r="J135" i="9"/>
  <c r="I135" i="9"/>
  <c r="G135" i="9"/>
  <c r="F135" i="9"/>
  <c r="E135" i="9"/>
  <c r="D135" i="9"/>
  <c r="Q111" i="9"/>
  <c r="O111" i="9"/>
  <c r="M111" i="9"/>
  <c r="L111" i="9"/>
  <c r="K111" i="9"/>
  <c r="J111" i="9"/>
  <c r="I111" i="9"/>
  <c r="G111" i="9"/>
  <c r="F111" i="9"/>
  <c r="E111" i="9"/>
  <c r="D111" i="9"/>
  <c r="L87" i="9"/>
  <c r="K87" i="9"/>
  <c r="J87" i="9"/>
  <c r="I87" i="9"/>
  <c r="G87" i="9"/>
  <c r="F87" i="9"/>
  <c r="E87" i="9"/>
  <c r="D87" i="9"/>
  <c r="N19" i="9"/>
  <c r="N30" i="9"/>
  <c r="N34" i="9"/>
  <c r="N41" i="9"/>
  <c r="N51" i="9"/>
  <c r="N56" i="9"/>
  <c r="N63" i="9"/>
  <c r="N74" i="9"/>
  <c r="N80" i="9"/>
  <c r="N88" i="9"/>
  <c r="N99" i="9"/>
  <c r="N104" i="9"/>
  <c r="N112" i="9"/>
  <c r="N122" i="9"/>
  <c r="N126" i="9"/>
  <c r="N136" i="9"/>
  <c r="N148" i="9"/>
  <c r="N152" i="9"/>
  <c r="N153" i="9"/>
  <c r="N161" i="9"/>
  <c r="N172" i="9"/>
  <c r="N186" i="9"/>
  <c r="N198" i="9"/>
  <c r="N201" i="9"/>
  <c r="N202" i="9" s="1"/>
  <c r="N210" i="9"/>
  <c r="N221" i="9"/>
  <c r="N226" i="9"/>
  <c r="N234" i="9"/>
  <c r="N246" i="9"/>
  <c r="N252" i="9"/>
  <c r="N128" i="9" l="1"/>
  <c r="N129" i="9" s="1"/>
  <c r="G12" i="11" s="1"/>
  <c r="N105" i="9"/>
  <c r="G11" i="11" s="1"/>
  <c r="N35" i="9"/>
  <c r="G8" i="11" s="1"/>
  <c r="N203" i="9"/>
  <c r="G15" i="11" s="1"/>
  <c r="N154" i="9"/>
  <c r="G13" i="11" s="1"/>
  <c r="N57" i="9"/>
  <c r="G9" i="11" s="1"/>
  <c r="N227" i="9"/>
  <c r="G16" i="11" s="1"/>
  <c r="N253" i="9"/>
  <c r="G17" i="11" s="1"/>
  <c r="N179" i="9"/>
  <c r="G14" i="11" s="1"/>
  <c r="N81" i="9"/>
  <c r="G10" i="11" s="1"/>
  <c r="K226" i="9"/>
  <c r="G18" i="11" l="1"/>
  <c r="G19" i="11" s="1"/>
  <c r="G103" i="9"/>
  <c r="F103" i="9"/>
  <c r="E103" i="9"/>
  <c r="D103" i="9"/>
  <c r="D152" i="9"/>
  <c r="E152" i="9"/>
  <c r="F152" i="9"/>
  <c r="G152" i="9"/>
  <c r="F74" i="9"/>
  <c r="R201" i="9" l="1"/>
  <c r="Q201" i="9"/>
  <c r="P201" i="9"/>
  <c r="O201" i="9"/>
  <c r="M201" i="9"/>
  <c r="L201" i="9"/>
  <c r="K201" i="9"/>
  <c r="J201" i="9"/>
  <c r="I201" i="9"/>
  <c r="D172" i="9"/>
  <c r="E172" i="9"/>
  <c r="F172" i="9"/>
  <c r="G172" i="9"/>
  <c r="R152" i="9"/>
  <c r="Q152" i="9"/>
  <c r="P152" i="9"/>
  <c r="O152" i="9"/>
  <c r="M152" i="9"/>
  <c r="L152" i="9"/>
  <c r="L153" i="9" s="1"/>
  <c r="K152" i="9"/>
  <c r="I152" i="9"/>
  <c r="I112" i="9"/>
  <c r="J112" i="9"/>
  <c r="K112" i="9"/>
  <c r="L112" i="9"/>
  <c r="M112" i="9"/>
  <c r="O112" i="9"/>
  <c r="P112" i="9"/>
  <c r="Q112" i="9"/>
  <c r="R112" i="9"/>
  <c r="D112" i="9"/>
  <c r="E112" i="9"/>
  <c r="F112" i="9"/>
  <c r="G112" i="9"/>
  <c r="D104" i="9"/>
  <c r="E104" i="9"/>
  <c r="F104" i="9"/>
  <c r="G104" i="9"/>
  <c r="D63" i="9" l="1"/>
  <c r="E63" i="9"/>
  <c r="F63" i="9"/>
  <c r="G63" i="9"/>
  <c r="D56" i="9"/>
  <c r="E56" i="9"/>
  <c r="F56" i="9"/>
  <c r="G56" i="9"/>
  <c r="D51" i="9"/>
  <c r="E51" i="9"/>
  <c r="F51" i="9"/>
  <c r="G51" i="9"/>
  <c r="D41" i="9"/>
  <c r="E41" i="9"/>
  <c r="F41" i="9"/>
  <c r="G41" i="9"/>
  <c r="I18" i="9" l="1"/>
  <c r="J18" i="9"/>
  <c r="K18" i="9"/>
  <c r="L18" i="9"/>
  <c r="M18" i="9"/>
  <c r="O18" i="9"/>
  <c r="Q18" i="9"/>
  <c r="E18" i="9"/>
  <c r="F18" i="9"/>
  <c r="G18" i="9"/>
  <c r="D18" i="9"/>
  <c r="D30" i="9" l="1"/>
  <c r="E30" i="9"/>
  <c r="F30" i="9"/>
  <c r="G30" i="9"/>
  <c r="M34" i="4" l="1"/>
  <c r="N34" i="4" s="1"/>
  <c r="P34" i="4" s="1"/>
  <c r="M31" i="4"/>
  <c r="M35" i="4" l="1"/>
  <c r="N35" i="4" s="1"/>
  <c r="P35" i="4" s="1"/>
  <c r="M30" i="4" l="1"/>
  <c r="M25" i="4"/>
  <c r="M13" i="4"/>
  <c r="M12" i="4"/>
  <c r="M33" i="4"/>
  <c r="M29" i="4"/>
  <c r="N29" i="4" s="1"/>
  <c r="P29" i="4" s="1"/>
  <c r="M28" i="4"/>
  <c r="M27" i="4"/>
  <c r="M11" i="4" l="1"/>
  <c r="M7" i="4"/>
  <c r="M19" i="4"/>
  <c r="M21" i="4"/>
  <c r="M26" i="4"/>
  <c r="M32" i="4"/>
  <c r="M23" i="4"/>
  <c r="M10" i="4"/>
  <c r="M15" i="4"/>
  <c r="M20" i="4"/>
  <c r="M8" i="4"/>
  <c r="M9" i="4"/>
  <c r="M16" i="4"/>
  <c r="I234" i="9" l="1"/>
  <c r="J234" i="9"/>
  <c r="K234" i="9"/>
  <c r="L234" i="9"/>
  <c r="M234" i="9"/>
  <c r="O234" i="9"/>
  <c r="P234" i="9"/>
  <c r="Q234" i="9"/>
  <c r="R234" i="9"/>
  <c r="D234" i="9"/>
  <c r="E234" i="9"/>
  <c r="F234" i="9"/>
  <c r="G234" i="9"/>
  <c r="I210" i="9"/>
  <c r="J210" i="9"/>
  <c r="K210" i="9"/>
  <c r="M210" i="9"/>
  <c r="O210" i="9"/>
  <c r="P210" i="9"/>
  <c r="Q210" i="9"/>
  <c r="R210" i="9"/>
  <c r="D210" i="9"/>
  <c r="E210" i="9"/>
  <c r="F210" i="9"/>
  <c r="G210" i="9"/>
  <c r="I161" i="9"/>
  <c r="J161" i="9"/>
  <c r="K161" i="9"/>
  <c r="L161" i="9"/>
  <c r="M161" i="9"/>
  <c r="O161" i="9"/>
  <c r="P161" i="9"/>
  <c r="Q161" i="9"/>
  <c r="R161" i="9"/>
  <c r="D161" i="9"/>
  <c r="E161" i="9"/>
  <c r="F161" i="9"/>
  <c r="G161" i="9"/>
  <c r="I88" i="9"/>
  <c r="J88" i="9"/>
  <c r="K88" i="9"/>
  <c r="L88" i="9"/>
  <c r="M88" i="9"/>
  <c r="O88" i="9"/>
  <c r="P88" i="9"/>
  <c r="Q88" i="9"/>
  <c r="R88" i="9"/>
  <c r="D88" i="9"/>
  <c r="E88" i="9"/>
  <c r="F88" i="9"/>
  <c r="G88" i="9"/>
  <c r="G19" i="9"/>
  <c r="R186" i="9"/>
  <c r="Q186" i="9"/>
  <c r="P186" i="9"/>
  <c r="O186" i="9"/>
  <c r="M186" i="9"/>
  <c r="L186" i="9"/>
  <c r="K186" i="9"/>
  <c r="J186" i="9"/>
  <c r="I186" i="9"/>
  <c r="G186" i="9"/>
  <c r="F186" i="9"/>
  <c r="E186" i="9"/>
  <c r="D186" i="9"/>
  <c r="R136" i="9"/>
  <c r="Q136" i="9"/>
  <c r="P136" i="9"/>
  <c r="O136" i="9"/>
  <c r="M136" i="9"/>
  <c r="L136" i="9"/>
  <c r="K136" i="9"/>
  <c r="J136" i="9"/>
  <c r="I136" i="9"/>
  <c r="G136" i="9"/>
  <c r="F136" i="9"/>
  <c r="E136" i="9"/>
  <c r="D136" i="9"/>
  <c r="R19" i="9"/>
  <c r="Q19" i="9"/>
  <c r="P19" i="9"/>
  <c r="O19" i="9"/>
  <c r="M19" i="9"/>
  <c r="L19" i="9"/>
  <c r="K19" i="9"/>
  <c r="J19" i="9"/>
  <c r="I19" i="9"/>
  <c r="F19" i="9"/>
  <c r="E19" i="9"/>
  <c r="D19" i="9"/>
  <c r="M17" i="8"/>
  <c r="M16" i="8"/>
  <c r="M15" i="8"/>
  <c r="M14" i="8"/>
  <c r="M13" i="8"/>
  <c r="M12" i="8"/>
  <c r="M11" i="8"/>
  <c r="M10" i="8"/>
  <c r="M9" i="8"/>
  <c r="M8" i="8"/>
  <c r="M18" i="8" l="1"/>
  <c r="M19" i="8" s="1"/>
  <c r="L13" i="8"/>
  <c r="I246" i="9" l="1"/>
  <c r="J246" i="9"/>
  <c r="K246" i="9"/>
  <c r="L246" i="9"/>
  <c r="O246" i="9"/>
  <c r="P246" i="9"/>
  <c r="Q246" i="9"/>
  <c r="R246" i="9"/>
  <c r="D246" i="9"/>
  <c r="E246" i="9"/>
  <c r="F246" i="9"/>
  <c r="G246" i="9"/>
  <c r="R252" i="9"/>
  <c r="Q252" i="9"/>
  <c r="P252" i="9"/>
  <c r="O252" i="9"/>
  <c r="M252" i="9"/>
  <c r="L252" i="9"/>
  <c r="K252" i="9"/>
  <c r="J252" i="9"/>
  <c r="I252" i="9"/>
  <c r="G252" i="9"/>
  <c r="O17" i="8" s="1"/>
  <c r="F252" i="9"/>
  <c r="E252" i="9"/>
  <c r="D252" i="9"/>
  <c r="I226" i="9"/>
  <c r="J226" i="9"/>
  <c r="L226" i="9"/>
  <c r="M226" i="9"/>
  <c r="O226" i="9"/>
  <c r="P226" i="9"/>
  <c r="Q226" i="9"/>
  <c r="R226" i="9"/>
  <c r="D226" i="9"/>
  <c r="E226" i="9"/>
  <c r="F226" i="9"/>
  <c r="G226" i="9"/>
  <c r="O16" i="8" s="1"/>
  <c r="I221" i="9"/>
  <c r="J221" i="9"/>
  <c r="K221" i="9"/>
  <c r="L221" i="9"/>
  <c r="M221" i="9"/>
  <c r="O221" i="9"/>
  <c r="P221" i="9"/>
  <c r="Q221" i="9"/>
  <c r="R221" i="9"/>
  <c r="D221" i="9"/>
  <c r="E221" i="9"/>
  <c r="F221" i="9"/>
  <c r="G221" i="9"/>
  <c r="I202" i="9"/>
  <c r="J202" i="9"/>
  <c r="K202" i="9"/>
  <c r="L202" i="9"/>
  <c r="M202" i="9"/>
  <c r="O202" i="9"/>
  <c r="P202" i="9"/>
  <c r="Q202" i="9"/>
  <c r="R202" i="9"/>
  <c r="D202" i="9"/>
  <c r="E202" i="9"/>
  <c r="F202" i="9"/>
  <c r="G202" i="9"/>
  <c r="O15" i="8" s="1"/>
  <c r="D198" i="9"/>
  <c r="E198" i="9"/>
  <c r="F198" i="9"/>
  <c r="F203" i="9" s="1"/>
  <c r="E15" i="8" s="1"/>
  <c r="G198" i="9"/>
  <c r="I198" i="9"/>
  <c r="J198" i="9"/>
  <c r="K198" i="9"/>
  <c r="L198" i="9"/>
  <c r="M198" i="9"/>
  <c r="O198" i="9"/>
  <c r="P198" i="9"/>
  <c r="Q198" i="9"/>
  <c r="R198" i="9"/>
  <c r="I172" i="9"/>
  <c r="J172" i="9"/>
  <c r="K172" i="9"/>
  <c r="L172" i="9"/>
  <c r="M172" i="9"/>
  <c r="O172" i="9"/>
  <c r="P172" i="9"/>
  <c r="Q172" i="9"/>
  <c r="R172" i="9"/>
  <c r="G178" i="9"/>
  <c r="O14" i="8" s="1"/>
  <c r="D178" i="9"/>
  <c r="D203" i="9" l="1"/>
  <c r="C15" i="8" s="1"/>
  <c r="D253" i="9"/>
  <c r="C17" i="8" s="1"/>
  <c r="E227" i="9"/>
  <c r="D16" i="8" s="1"/>
  <c r="P203" i="9"/>
  <c r="I15" i="11" s="1"/>
  <c r="K203" i="9"/>
  <c r="D15" i="11" s="1"/>
  <c r="R227" i="9"/>
  <c r="K16" i="11" s="1"/>
  <c r="O227" i="9"/>
  <c r="H16" i="11" s="1"/>
  <c r="J227" i="9"/>
  <c r="C16" i="11" s="1"/>
  <c r="M203" i="9"/>
  <c r="F15" i="11" s="1"/>
  <c r="I227" i="9"/>
  <c r="B16" i="11" s="1"/>
  <c r="P179" i="9"/>
  <c r="I14" i="11" s="1"/>
  <c r="K179" i="9"/>
  <c r="D14" i="11" s="1"/>
  <c r="P253" i="9"/>
  <c r="I17" i="11" s="1"/>
  <c r="L227" i="9"/>
  <c r="E16" i="11" s="1"/>
  <c r="R253" i="9"/>
  <c r="K17" i="11" s="1"/>
  <c r="O253" i="9"/>
  <c r="H17" i="11" s="1"/>
  <c r="J253" i="9"/>
  <c r="C17" i="11" s="1"/>
  <c r="L179" i="9"/>
  <c r="E14" i="11" s="1"/>
  <c r="I179" i="9"/>
  <c r="B14" i="11" s="1"/>
  <c r="D179" i="9"/>
  <c r="C14" i="8" s="1"/>
  <c r="Q203" i="9"/>
  <c r="J15" i="11" s="1"/>
  <c r="K253" i="9"/>
  <c r="D17" i="11" s="1"/>
  <c r="R179" i="9"/>
  <c r="K14" i="11" s="1"/>
  <c r="O179" i="9"/>
  <c r="H14" i="11" s="1"/>
  <c r="J179" i="9"/>
  <c r="C14" i="11" s="1"/>
  <c r="E203" i="9"/>
  <c r="D15" i="8" s="1"/>
  <c r="I203" i="9"/>
  <c r="B15" i="11" s="1"/>
  <c r="F253" i="9"/>
  <c r="E17" i="8" s="1"/>
  <c r="L253" i="9"/>
  <c r="E17" i="11" s="1"/>
  <c r="I253" i="9"/>
  <c r="B17" i="11" s="1"/>
  <c r="Q179" i="9"/>
  <c r="J14" i="11" s="1"/>
  <c r="M179" i="9"/>
  <c r="F14" i="11" s="1"/>
  <c r="F227" i="9"/>
  <c r="E16" i="8" s="1"/>
  <c r="E253" i="9"/>
  <c r="D17" i="8" s="1"/>
  <c r="Q253" i="9"/>
  <c r="J17" i="11" s="1"/>
  <c r="M253" i="9"/>
  <c r="F17" i="11" s="1"/>
  <c r="N17" i="8"/>
  <c r="G253" i="9"/>
  <c r="F17" i="8" s="1"/>
  <c r="N16" i="8"/>
  <c r="G227" i="9"/>
  <c r="F16" i="8" s="1"/>
  <c r="N15" i="8"/>
  <c r="G203" i="9"/>
  <c r="F15" i="8" s="1"/>
  <c r="D227" i="9"/>
  <c r="C16" i="8" s="1"/>
  <c r="N14" i="8"/>
  <c r="G179" i="9"/>
  <c r="F14" i="8" s="1"/>
  <c r="L16" i="8"/>
  <c r="L15" i="8"/>
  <c r="R203" i="9"/>
  <c r="K15" i="11" s="1"/>
  <c r="O203" i="9"/>
  <c r="H15" i="11" s="1"/>
  <c r="J203" i="9"/>
  <c r="C15" i="11" s="1"/>
  <c r="Q227" i="9"/>
  <c r="J16" i="11" s="1"/>
  <c r="M227" i="9"/>
  <c r="F16" i="11" s="1"/>
  <c r="L17" i="8"/>
  <c r="E178" i="9"/>
  <c r="E179" i="9" s="1"/>
  <c r="D14" i="8" s="1"/>
  <c r="F178" i="9"/>
  <c r="F179" i="9" s="1"/>
  <c r="E14" i="8" s="1"/>
  <c r="L203" i="9"/>
  <c r="E15" i="11" s="1"/>
  <c r="P227" i="9"/>
  <c r="I16" i="11" s="1"/>
  <c r="K227" i="9"/>
  <c r="D16" i="11" s="1"/>
  <c r="P16" i="8" l="1"/>
  <c r="G16" i="8"/>
  <c r="G15" i="8"/>
  <c r="G17" i="8"/>
  <c r="P15" i="8"/>
  <c r="P17" i="8"/>
  <c r="G14" i="8"/>
  <c r="I153" i="9"/>
  <c r="J153" i="9"/>
  <c r="K153" i="9"/>
  <c r="M153" i="9"/>
  <c r="O153" i="9"/>
  <c r="P153" i="9"/>
  <c r="Q153" i="9"/>
  <c r="R153" i="9"/>
  <c r="L148" i="9"/>
  <c r="I148" i="9"/>
  <c r="R126" i="9"/>
  <c r="O126" i="9"/>
  <c r="M126" i="9"/>
  <c r="L126" i="9"/>
  <c r="L128" i="9" s="1"/>
  <c r="K126" i="9"/>
  <c r="K128" i="9" s="1"/>
  <c r="J126" i="9"/>
  <c r="J128" i="9" s="1"/>
  <c r="I126" i="9"/>
  <c r="I128" i="9" s="1"/>
  <c r="G126" i="9"/>
  <c r="G128" i="9" s="1"/>
  <c r="O12" i="8" s="1"/>
  <c r="F126" i="9"/>
  <c r="F128" i="9" s="1"/>
  <c r="E126" i="9"/>
  <c r="E128" i="9" s="1"/>
  <c r="D126" i="9"/>
  <c r="D128" i="9" s="1"/>
  <c r="I122" i="9"/>
  <c r="J122" i="9"/>
  <c r="K122" i="9"/>
  <c r="L122" i="9"/>
  <c r="M122" i="9"/>
  <c r="O122" i="9"/>
  <c r="P122" i="9"/>
  <c r="Q122" i="9"/>
  <c r="R122" i="9"/>
  <c r="D122" i="9"/>
  <c r="E122" i="9"/>
  <c r="F122" i="9"/>
  <c r="G122" i="9"/>
  <c r="I99" i="9"/>
  <c r="J99" i="9"/>
  <c r="K99" i="9"/>
  <c r="L99" i="9"/>
  <c r="M99" i="9"/>
  <c r="O99" i="9"/>
  <c r="P99" i="9"/>
  <c r="Q99" i="9"/>
  <c r="R99" i="9"/>
  <c r="D99" i="9"/>
  <c r="D105" i="9" s="1"/>
  <c r="E99" i="9"/>
  <c r="F99" i="9"/>
  <c r="G99" i="9"/>
  <c r="I104" i="9"/>
  <c r="J104" i="9"/>
  <c r="K104" i="9"/>
  <c r="L104" i="9"/>
  <c r="M104" i="9"/>
  <c r="O104" i="9"/>
  <c r="P104" i="9"/>
  <c r="Q104" i="9"/>
  <c r="R104" i="9"/>
  <c r="O11" i="8"/>
  <c r="L11" i="8"/>
  <c r="J80" i="9"/>
  <c r="K80" i="9"/>
  <c r="L80" i="9"/>
  <c r="M80" i="9"/>
  <c r="O80" i="9"/>
  <c r="P80" i="9"/>
  <c r="Q80" i="9"/>
  <c r="R80" i="9"/>
  <c r="I80" i="9"/>
  <c r="E80" i="9"/>
  <c r="F80" i="9"/>
  <c r="D80" i="9"/>
  <c r="I74" i="9"/>
  <c r="J74" i="9"/>
  <c r="K74" i="9"/>
  <c r="L74" i="9"/>
  <c r="M74" i="9"/>
  <c r="O74" i="9"/>
  <c r="P74" i="9"/>
  <c r="Q74" i="9"/>
  <c r="R74" i="9"/>
  <c r="G74" i="9"/>
  <c r="N10" i="8" s="1"/>
  <c r="E74" i="9"/>
  <c r="D74" i="9"/>
  <c r="I63" i="9"/>
  <c r="J63" i="9"/>
  <c r="K63" i="9"/>
  <c r="L63" i="9"/>
  <c r="M63" i="9"/>
  <c r="O63" i="9"/>
  <c r="P63" i="9"/>
  <c r="Q63" i="9"/>
  <c r="R63" i="9"/>
  <c r="L10" i="8"/>
  <c r="I56" i="9"/>
  <c r="J56" i="9"/>
  <c r="K56" i="9"/>
  <c r="L56" i="9"/>
  <c r="M56" i="9"/>
  <c r="O56" i="9"/>
  <c r="P56" i="9"/>
  <c r="Q56" i="9"/>
  <c r="R56" i="9"/>
  <c r="O9" i="8"/>
  <c r="I51" i="9"/>
  <c r="J51" i="9"/>
  <c r="K51" i="9"/>
  <c r="L51" i="9"/>
  <c r="M51" i="9"/>
  <c r="O51" i="9"/>
  <c r="P51" i="9"/>
  <c r="Q51" i="9"/>
  <c r="R51" i="9"/>
  <c r="N9" i="8"/>
  <c r="E81" i="9" l="1"/>
  <c r="F129" i="9"/>
  <c r="E12" i="8" s="1"/>
  <c r="K129" i="9"/>
  <c r="D12" i="11" s="1"/>
  <c r="E129" i="9"/>
  <c r="D12" i="8" s="1"/>
  <c r="G129" i="9"/>
  <c r="F12" i="8" s="1"/>
  <c r="D129" i="9"/>
  <c r="C12" i="8" s="1"/>
  <c r="J129" i="9"/>
  <c r="C12" i="11" s="1"/>
  <c r="L129" i="9"/>
  <c r="E12" i="11" s="1"/>
  <c r="I129" i="9"/>
  <c r="B12" i="11" s="1"/>
  <c r="G80" i="9"/>
  <c r="G81" i="9" s="1"/>
  <c r="F10" i="8" s="1"/>
  <c r="F105" i="9"/>
  <c r="E11" i="8" s="1"/>
  <c r="L105" i="9"/>
  <c r="E11" i="11" s="1"/>
  <c r="I105" i="9"/>
  <c r="B11" i="11" s="1"/>
  <c r="R105" i="9"/>
  <c r="K11" i="11" s="1"/>
  <c r="O105" i="9"/>
  <c r="H11" i="11" s="1"/>
  <c r="J105" i="9"/>
  <c r="C11" i="11" s="1"/>
  <c r="Q105" i="9"/>
  <c r="J11" i="11" s="1"/>
  <c r="M105" i="9"/>
  <c r="F11" i="11" s="1"/>
  <c r="R128" i="9"/>
  <c r="R129" i="9" s="1"/>
  <c r="K12" i="11" s="1"/>
  <c r="O128" i="9"/>
  <c r="O129" i="9" s="1"/>
  <c r="H12" i="11" s="1"/>
  <c r="I154" i="9"/>
  <c r="B13" i="11" s="1"/>
  <c r="L154" i="9"/>
  <c r="E13" i="11" s="1"/>
  <c r="P105" i="9"/>
  <c r="I11" i="11" s="1"/>
  <c r="K105" i="9"/>
  <c r="D11" i="11" s="1"/>
  <c r="Q128" i="9"/>
  <c r="Q129" i="9" s="1"/>
  <c r="J12" i="11" s="1"/>
  <c r="M128" i="9"/>
  <c r="M129" i="9" s="1"/>
  <c r="F12" i="11" s="1"/>
  <c r="P128" i="9"/>
  <c r="P129" i="9" s="1"/>
  <c r="I12" i="11" s="1"/>
  <c r="E105" i="9"/>
  <c r="D11" i="8" s="1"/>
  <c r="C11" i="8"/>
  <c r="N12" i="8"/>
  <c r="N11" i="8"/>
  <c r="P11" i="8" s="1"/>
  <c r="G105" i="9"/>
  <c r="F11" i="8" s="1"/>
  <c r="L14" i="8"/>
  <c r="P14" i="8" s="1"/>
  <c r="L12" i="8"/>
  <c r="F148" i="9"/>
  <c r="G148" i="9"/>
  <c r="D148" i="9"/>
  <c r="E148" i="9"/>
  <c r="Q148" i="9"/>
  <c r="Q154" i="9" s="1"/>
  <c r="J13" i="11" s="1"/>
  <c r="M148" i="9"/>
  <c r="M154" i="9" s="1"/>
  <c r="F13" i="11" s="1"/>
  <c r="R148" i="9"/>
  <c r="R154" i="9" s="1"/>
  <c r="K13" i="11" s="1"/>
  <c r="J148" i="9"/>
  <c r="J154" i="9" s="1"/>
  <c r="C13" i="11" s="1"/>
  <c r="K148" i="9"/>
  <c r="K154" i="9" s="1"/>
  <c r="D13" i="11" s="1"/>
  <c r="P148" i="9"/>
  <c r="P154" i="9" s="1"/>
  <c r="I13" i="11" s="1"/>
  <c r="O148" i="9"/>
  <c r="O154" i="9" s="1"/>
  <c r="H13" i="11" s="1"/>
  <c r="Q81" i="9"/>
  <c r="J10" i="11" s="1"/>
  <c r="M81" i="9"/>
  <c r="F10" i="11" s="1"/>
  <c r="L81" i="9"/>
  <c r="E10" i="11" s="1"/>
  <c r="I81" i="9"/>
  <c r="B10" i="11" s="1"/>
  <c r="D10" i="8"/>
  <c r="D81" i="9"/>
  <c r="C10" i="8" s="1"/>
  <c r="P81" i="9"/>
  <c r="I10" i="11" s="1"/>
  <c r="K81" i="9"/>
  <c r="D10" i="11" s="1"/>
  <c r="R81" i="9"/>
  <c r="K10" i="11" s="1"/>
  <c r="O81" i="9"/>
  <c r="H10" i="11" s="1"/>
  <c r="J81" i="9"/>
  <c r="C10" i="11" s="1"/>
  <c r="G11" i="8" l="1"/>
  <c r="G12" i="8"/>
  <c r="G10" i="8"/>
  <c r="G13" i="8"/>
  <c r="O10" i="8"/>
  <c r="P10" i="8" s="1"/>
  <c r="P12" i="8"/>
  <c r="N13" i="8"/>
  <c r="I41" i="9"/>
  <c r="I57" i="9" s="1"/>
  <c r="B9" i="11" s="1"/>
  <c r="J41" i="9"/>
  <c r="J57" i="9" s="1"/>
  <c r="C9" i="11" s="1"/>
  <c r="K41" i="9"/>
  <c r="K57" i="9" s="1"/>
  <c r="D9" i="11" s="1"/>
  <c r="L41" i="9"/>
  <c r="L57" i="9" s="1"/>
  <c r="E9" i="11" s="1"/>
  <c r="M41" i="9"/>
  <c r="M57" i="9" s="1"/>
  <c r="F9" i="11" s="1"/>
  <c r="O41" i="9"/>
  <c r="O57" i="9" s="1"/>
  <c r="H9" i="11" s="1"/>
  <c r="P41" i="9"/>
  <c r="P57" i="9" s="1"/>
  <c r="I9" i="11" s="1"/>
  <c r="Q41" i="9"/>
  <c r="Q57" i="9" s="1"/>
  <c r="J9" i="11" s="1"/>
  <c r="R41" i="9"/>
  <c r="R57" i="9" s="1"/>
  <c r="K9" i="11" s="1"/>
  <c r="D57" i="9"/>
  <c r="C9" i="8" s="1"/>
  <c r="E57" i="9"/>
  <c r="D9" i="8" s="1"/>
  <c r="F57" i="9"/>
  <c r="E9" i="8" s="1"/>
  <c r="D34" i="9"/>
  <c r="D35" i="9" s="1"/>
  <c r="C8" i="8" s="1"/>
  <c r="E34" i="9"/>
  <c r="E35" i="9" s="1"/>
  <c r="D8" i="8" s="1"/>
  <c r="F34" i="9"/>
  <c r="F35" i="9" s="1"/>
  <c r="E8" i="8" s="1"/>
  <c r="G34" i="9"/>
  <c r="I34" i="9"/>
  <c r="J34" i="9"/>
  <c r="K34" i="9"/>
  <c r="L34" i="9"/>
  <c r="M34" i="9"/>
  <c r="O34" i="9"/>
  <c r="P34" i="9"/>
  <c r="Q34" i="9"/>
  <c r="R34" i="9"/>
  <c r="I30" i="9"/>
  <c r="J30" i="9"/>
  <c r="K30" i="9"/>
  <c r="L30" i="9"/>
  <c r="M30" i="9"/>
  <c r="O30" i="9"/>
  <c r="P30" i="9"/>
  <c r="Q30" i="9"/>
  <c r="R30" i="9"/>
  <c r="G9" i="8" l="1"/>
  <c r="L35" i="9"/>
  <c r="E8" i="11" s="1"/>
  <c r="E18" i="11" s="1"/>
  <c r="E19" i="11" s="1"/>
  <c r="I35" i="9"/>
  <c r="B8" i="11" s="1"/>
  <c r="B18" i="11" s="1"/>
  <c r="B19" i="11" s="1"/>
  <c r="R35" i="9"/>
  <c r="K8" i="11" s="1"/>
  <c r="K18" i="11" s="1"/>
  <c r="K19" i="11" s="1"/>
  <c r="O35" i="9"/>
  <c r="H8" i="11" s="1"/>
  <c r="H18" i="11" s="1"/>
  <c r="H19" i="11" s="1"/>
  <c r="J35" i="9"/>
  <c r="C8" i="11" s="1"/>
  <c r="C18" i="11" s="1"/>
  <c r="C19" i="11" s="1"/>
  <c r="M35" i="9"/>
  <c r="F8" i="11" s="1"/>
  <c r="F18" i="11" s="1"/>
  <c r="F19" i="11" s="1"/>
  <c r="Q35" i="9"/>
  <c r="J8" i="11" s="1"/>
  <c r="J18" i="11" s="1"/>
  <c r="J19" i="11" s="1"/>
  <c r="P35" i="9"/>
  <c r="I8" i="11" s="1"/>
  <c r="I18" i="11" s="1"/>
  <c r="I19" i="11" s="1"/>
  <c r="K35" i="9"/>
  <c r="D8" i="11" s="1"/>
  <c r="D18" i="11" s="1"/>
  <c r="D19" i="11" s="1"/>
  <c r="N8" i="8"/>
  <c r="N18" i="8" s="1"/>
  <c r="G35" i="9"/>
  <c r="F8" i="8" s="1"/>
  <c r="O8" i="8"/>
  <c r="G57" i="9"/>
  <c r="F9" i="8" s="1"/>
  <c r="L9" i="8"/>
  <c r="G153" i="9"/>
  <c r="G154" i="9" s="1"/>
  <c r="F13" i="8" s="1"/>
  <c r="F153" i="9"/>
  <c r="E153" i="9"/>
  <c r="D153" i="9"/>
  <c r="G8" i="8" l="1"/>
  <c r="G18" i="8" s="1"/>
  <c r="G19" i="8" s="1"/>
  <c r="F154" i="9"/>
  <c r="E13" i="8" s="1"/>
  <c r="E154" i="9"/>
  <c r="D13" i="8" s="1"/>
  <c r="D18" i="8" s="1"/>
  <c r="D19" i="8" s="1"/>
  <c r="D154" i="9"/>
  <c r="C13" i="8" s="1"/>
  <c r="C18" i="8" s="1"/>
  <c r="C19" i="8" s="1"/>
  <c r="P9" i="8"/>
  <c r="N19" i="8"/>
  <c r="O13" i="8"/>
  <c r="F18" i="8"/>
  <c r="F19" i="8" s="1"/>
  <c r="F21" i="8" s="1"/>
  <c r="C21" i="8" l="1"/>
  <c r="D21" i="8"/>
  <c r="P13" i="8"/>
  <c r="O18" i="8"/>
  <c r="O19" i="8" s="1"/>
  <c r="L8" i="8"/>
  <c r="P8" i="8" l="1"/>
  <c r="L18" i="8"/>
  <c r="L19" i="8" s="1"/>
  <c r="P18" i="8" l="1"/>
  <c r="P19" i="8" s="1"/>
  <c r="N33" i="4"/>
  <c r="P33" i="4" s="1"/>
  <c r="N32" i="4"/>
  <c r="P32" i="4" s="1"/>
  <c r="N31" i="4"/>
  <c r="P31" i="4" s="1"/>
  <c r="N30" i="4"/>
  <c r="N28" i="4"/>
  <c r="P28" i="4" s="1"/>
  <c r="N27" i="4"/>
  <c r="P27" i="4" s="1"/>
  <c r="N26" i="4"/>
  <c r="P26" i="4" s="1"/>
  <c r="N25" i="4"/>
  <c r="P25" i="4" s="1"/>
  <c r="N23" i="4"/>
  <c r="P23" i="4" s="1"/>
  <c r="N21" i="4"/>
  <c r="P21" i="4" s="1"/>
  <c r="N20" i="4"/>
  <c r="P20" i="4" s="1"/>
  <c r="N19" i="4"/>
  <c r="P19" i="4" s="1"/>
  <c r="N16" i="4"/>
  <c r="P16" i="4" s="1"/>
  <c r="N15" i="4"/>
  <c r="P15" i="4" s="1"/>
  <c r="N13" i="4"/>
  <c r="P13" i="4" s="1"/>
  <c r="N12" i="4"/>
  <c r="P12" i="4" s="1"/>
  <c r="N11" i="4"/>
  <c r="P11" i="4" s="1"/>
  <c r="N10" i="4"/>
  <c r="P10" i="4" s="1"/>
  <c r="N9" i="4"/>
  <c r="P9" i="4" s="1"/>
  <c r="N8" i="4"/>
  <c r="P8" i="4" s="1"/>
  <c r="N7" i="4"/>
  <c r="P7" i="4" s="1"/>
  <c r="I18" i="5" l="1"/>
  <c r="I19" i="5"/>
  <c r="H18" i="5"/>
  <c r="H19" i="5" s="1"/>
  <c r="G18" i="5"/>
  <c r="G19" i="5"/>
  <c r="F18" i="5"/>
  <c r="F19" i="5"/>
  <c r="E18" i="5"/>
  <c r="E19" i="5"/>
  <c r="M17" i="4" l="1"/>
  <c r="N17" i="4" s="1"/>
  <c r="P17" i="4" s="1"/>
  <c r="M18" i="4" l="1"/>
  <c r="N18" i="4" s="1"/>
  <c r="P18" i="4" s="1"/>
  <c r="M14" i="4"/>
  <c r="N14" i="4" s="1"/>
  <c r="P14" i="4" s="1"/>
  <c r="M22" i="4"/>
  <c r="N22" i="4" s="1"/>
  <c r="P22" i="4" s="1"/>
  <c r="F81" i="9"/>
  <c r="E10" i="8" s="1"/>
  <c r="E18" i="8" s="1"/>
  <c r="E19" i="8" s="1"/>
  <c r="E21" i="8" l="1"/>
  <c r="M24" i="4" l="1"/>
  <c r="N24" i="4" s="1"/>
  <c r="P24" i="4" s="1"/>
</calcChain>
</file>

<file path=xl/sharedStrings.xml><?xml version="1.0" encoding="utf-8"?>
<sst xmlns="http://schemas.openxmlformats.org/spreadsheetml/2006/main" count="820" uniqueCount="284">
  <si>
    <t>Б</t>
  </si>
  <si>
    <t>Ж</t>
  </si>
  <si>
    <t>У</t>
  </si>
  <si>
    <t>дни</t>
  </si>
  <si>
    <t>наименование блюд</t>
  </si>
  <si>
    <t>калорий-ность, ккал</t>
  </si>
  <si>
    <t>C</t>
  </si>
  <si>
    <t>пищевые вещества, г</t>
  </si>
  <si>
    <t>масса порции</t>
  </si>
  <si>
    <t>Итого</t>
  </si>
  <si>
    <t>Итого за завтрак</t>
  </si>
  <si>
    <t>Хлеб пшеничный</t>
  </si>
  <si>
    <t>Хлеб ржаной</t>
  </si>
  <si>
    <t>Итого за обед</t>
  </si>
  <si>
    <t>Итого за полдник</t>
  </si>
  <si>
    <t>Итого за день</t>
  </si>
  <si>
    <t>Сок фруктовый</t>
  </si>
  <si>
    <t>Какао с молоком</t>
  </si>
  <si>
    <t>Кофейный напиток</t>
  </si>
  <si>
    <t xml:space="preserve">Приложение №1 к меню </t>
  </si>
  <si>
    <t>Приложение №2 к меню</t>
  </si>
  <si>
    <t>Анализ химического состава и энергетической ценности блюд.</t>
  </si>
  <si>
    <t>день</t>
  </si>
  <si>
    <t xml:space="preserve">Среднее за один день </t>
  </si>
  <si>
    <t>для детей с 1,5 до 3 лет</t>
  </si>
  <si>
    <t>Бутерброд с маслом</t>
  </si>
  <si>
    <t>Бутерброд с сыром</t>
  </si>
  <si>
    <t>витамин</t>
  </si>
  <si>
    <t>ЗАВТРАК</t>
  </si>
  <si>
    <t>2-й ЗАВТРАК</t>
  </si>
  <si>
    <t>ОБЕД</t>
  </si>
  <si>
    <t>ПОЛДНИК</t>
  </si>
  <si>
    <t>ДЕНЬ 1</t>
  </si>
  <si>
    <t>ДЕНЬ 2</t>
  </si>
  <si>
    <t>обед</t>
  </si>
  <si>
    <t>полдник</t>
  </si>
  <si>
    <t>Распределение калорийности между приемами пищи%</t>
  </si>
  <si>
    <t>итого</t>
  </si>
  <si>
    <t>Приложение №3 к меню</t>
  </si>
  <si>
    <t xml:space="preserve">Утверждаю: </t>
  </si>
  <si>
    <t>Котлеты рубленые из птицы</t>
  </si>
  <si>
    <t>Компот из свежих фруктов</t>
  </si>
  <si>
    <t>Каша рисовая молочная</t>
  </si>
  <si>
    <t xml:space="preserve">Итого за обед </t>
  </si>
  <si>
    <t>Кисломолочный напиток</t>
  </si>
  <si>
    <t>ДЕНЬ 3</t>
  </si>
  <si>
    <t>Плов из птицы</t>
  </si>
  <si>
    <t>Компот из сушенных фруктов</t>
  </si>
  <si>
    <t>Суп картофельный с клецками</t>
  </si>
  <si>
    <t>Макаронные изделия отварные с маслом</t>
  </si>
  <si>
    <t>ДЕНЬ 4</t>
  </si>
  <si>
    <t>ДЕНЬ 5</t>
  </si>
  <si>
    <t>ДЕНЬ 6</t>
  </si>
  <si>
    <t>Суп-лапша домашняя</t>
  </si>
  <si>
    <t>Жаркое по-домашнему</t>
  </si>
  <si>
    <t>Сырники из творога</t>
  </si>
  <si>
    <t>ДЕНЬ 7</t>
  </si>
  <si>
    <t>Пюре картофельное</t>
  </si>
  <si>
    <t>Кисель из кураги</t>
  </si>
  <si>
    <t>ДЕНЬ 8</t>
  </si>
  <si>
    <t>Каша молочная пшеничная</t>
  </si>
  <si>
    <t>Борщ с фасолью и картофелем</t>
  </si>
  <si>
    <t>ДЕНЬ 9</t>
  </si>
  <si>
    <t>ДЕНЬ 10</t>
  </si>
  <si>
    <t>для детей с 1 до 3 лет</t>
  </si>
  <si>
    <t>администрации МО Славянский район</t>
  </si>
  <si>
    <t>_____________ Е.А. Щурова</t>
  </si>
  <si>
    <t>№ рецептуры</t>
  </si>
  <si>
    <t>Фрукты свежие</t>
  </si>
  <si>
    <t>394</t>
  </si>
  <si>
    <t>Пирожок с повидлом</t>
  </si>
  <si>
    <t>91</t>
  </si>
  <si>
    <t>34</t>
  </si>
  <si>
    <t>244</t>
  </si>
  <si>
    <t>94</t>
  </si>
  <si>
    <t>69</t>
  </si>
  <si>
    <t>Каша Дружба</t>
  </si>
  <si>
    <t>1/90</t>
  </si>
  <si>
    <t>1/100</t>
  </si>
  <si>
    <t>(граммов (нетто) в день на одного ребенка)</t>
  </si>
  <si>
    <t>№</t>
  </si>
  <si>
    <t>Наименование продукта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</si>
  <si>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</si>
  <si>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</si>
  <si>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</si>
  <si>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</si>
  <si>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</si>
  <si>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</si>
  <si>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</si>
  <si>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</si>
  <si>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</si>
  <si>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</si>
  <si>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 10 дн.</t>
  </si>
  <si>
    <t>за 1 день</t>
  </si>
  <si>
    <t>Норма на 1 реб.</t>
  </si>
  <si>
    <t>%</t>
  </si>
  <si>
    <t>на 1 реб.</t>
  </si>
  <si>
    <t xml:space="preserve">Молоко </t>
  </si>
  <si>
    <t xml:space="preserve">Творог </t>
  </si>
  <si>
    <t xml:space="preserve">Сметана </t>
  </si>
  <si>
    <t xml:space="preserve">Сыр </t>
  </si>
  <si>
    <t xml:space="preserve">Мясо </t>
  </si>
  <si>
    <t xml:space="preserve">Птица </t>
  </si>
  <si>
    <t xml:space="preserve">Рыба </t>
  </si>
  <si>
    <t xml:space="preserve">Яйцо </t>
  </si>
  <si>
    <t>Картофель</t>
  </si>
  <si>
    <t xml:space="preserve">Овощи  </t>
  </si>
  <si>
    <t xml:space="preserve">Фрукты </t>
  </si>
  <si>
    <t>Сухофрукты</t>
  </si>
  <si>
    <t xml:space="preserve">Сок </t>
  </si>
  <si>
    <t xml:space="preserve">Хлеб ржаной  </t>
  </si>
  <si>
    <t>Хлеб пш.</t>
  </si>
  <si>
    <t xml:space="preserve">Крупы </t>
  </si>
  <si>
    <t xml:space="preserve">Макароны </t>
  </si>
  <si>
    <t xml:space="preserve">Мука пш. </t>
  </si>
  <si>
    <t xml:space="preserve">Крахмал </t>
  </si>
  <si>
    <t>Масло сл.</t>
  </si>
  <si>
    <t>Масло растит.</t>
  </si>
  <si>
    <t>Кондитер. изд.</t>
  </si>
  <si>
    <t xml:space="preserve">Чай </t>
  </si>
  <si>
    <t xml:space="preserve">Какао </t>
  </si>
  <si>
    <t xml:space="preserve">Кофе </t>
  </si>
  <si>
    <t xml:space="preserve">Дрожжи </t>
  </si>
  <si>
    <t xml:space="preserve">Сахар </t>
  </si>
  <si>
    <t xml:space="preserve">Соль </t>
  </si>
  <si>
    <t>Печень</t>
  </si>
  <si>
    <t>Запеканка из печени с рисом</t>
  </si>
  <si>
    <t>Начальник управления образования</t>
  </si>
  <si>
    <t>1/30</t>
  </si>
  <si>
    <t>свекольник со сметаной и яйцом</t>
  </si>
  <si>
    <t xml:space="preserve">рис с овощами </t>
  </si>
  <si>
    <t xml:space="preserve">гуляш из говядины </t>
  </si>
  <si>
    <t xml:space="preserve">суп гороховый с гренками </t>
  </si>
  <si>
    <t>1/180/20</t>
  </si>
  <si>
    <t xml:space="preserve">запеканка из творога </t>
  </si>
  <si>
    <t xml:space="preserve">молоко сгущеное с сахаром </t>
  </si>
  <si>
    <t xml:space="preserve">котлета рыбная любительская </t>
  </si>
  <si>
    <t>омлет натуральный с сыром</t>
  </si>
  <si>
    <t>1/150</t>
  </si>
  <si>
    <t xml:space="preserve">икра свекольная </t>
  </si>
  <si>
    <t xml:space="preserve">котлета мясная запеченная с соусом томатным </t>
  </si>
  <si>
    <t xml:space="preserve">каша гречневая </t>
  </si>
  <si>
    <t xml:space="preserve">пудинг творожно яблочный </t>
  </si>
  <si>
    <t xml:space="preserve">Каша молочная гречневая </t>
  </si>
  <si>
    <t xml:space="preserve">икра кабачковая </t>
  </si>
  <si>
    <t>макароны запеченые с яйцом и сыром</t>
  </si>
  <si>
    <t xml:space="preserve">рассольник Ленинградский </t>
  </si>
  <si>
    <t>1/180</t>
  </si>
  <si>
    <t xml:space="preserve">каша вязкая молочная овсяная с курогой </t>
  </si>
  <si>
    <t>54-11к</t>
  </si>
  <si>
    <t xml:space="preserve">борщ Сибирский </t>
  </si>
  <si>
    <t xml:space="preserve">рис отварной с овощами </t>
  </si>
  <si>
    <t xml:space="preserve">молоко сгущенное </t>
  </si>
  <si>
    <t xml:space="preserve">каша молочная пшеничная </t>
  </si>
  <si>
    <t>витамины (В1,В2,С- в мг; А -мкг рет.экв; D- мкг)</t>
  </si>
  <si>
    <t>В1</t>
  </si>
  <si>
    <t>В2</t>
  </si>
  <si>
    <t>А</t>
  </si>
  <si>
    <t>Ca</t>
  </si>
  <si>
    <t>Mg</t>
  </si>
  <si>
    <t>P</t>
  </si>
  <si>
    <t>Fe</t>
  </si>
  <si>
    <t>I</t>
  </si>
  <si>
    <t>F</t>
  </si>
  <si>
    <t>16</t>
  </si>
  <si>
    <t xml:space="preserve">Каша  вязкая манная молочная </t>
  </si>
  <si>
    <t xml:space="preserve">салат из отварной свеклы с зеленым горошком </t>
  </si>
  <si>
    <t>240</t>
  </si>
  <si>
    <t>253</t>
  </si>
  <si>
    <t>88</t>
  </si>
  <si>
    <t>53</t>
  </si>
  <si>
    <t>289</t>
  </si>
  <si>
    <t xml:space="preserve">кондитерское изделие </t>
  </si>
  <si>
    <t xml:space="preserve">птица в соусе с томатом </t>
  </si>
  <si>
    <t>салат из белокочанной капусты 60</t>
  </si>
  <si>
    <t>54-7з</t>
  </si>
  <si>
    <t>54-1г</t>
  </si>
  <si>
    <t>пром</t>
  </si>
  <si>
    <t>173</t>
  </si>
  <si>
    <t xml:space="preserve">салат из свеклы с сыром </t>
  </si>
  <si>
    <t>54-4р</t>
  </si>
  <si>
    <t>206</t>
  </si>
  <si>
    <t xml:space="preserve">салат из квашенной капусты с луком </t>
  </si>
  <si>
    <t>1/20</t>
  </si>
  <si>
    <t>чай с сахаром</t>
  </si>
  <si>
    <t>54-2гн</t>
  </si>
  <si>
    <t>54-6к</t>
  </si>
  <si>
    <t xml:space="preserve">Бутерброд с сыром </t>
  </si>
  <si>
    <t>54-15з</t>
  </si>
  <si>
    <t xml:space="preserve">салат из соленных огурцов с луком </t>
  </si>
  <si>
    <t>1/60</t>
  </si>
  <si>
    <t>54-4г</t>
  </si>
  <si>
    <t>54-20к</t>
  </si>
  <si>
    <t xml:space="preserve">напиток из шиповника </t>
  </si>
  <si>
    <t xml:space="preserve">суп овощной </t>
  </si>
  <si>
    <t>54-9м</t>
  </si>
  <si>
    <t xml:space="preserve">салат из квашенной капусты со свеклой </t>
  </si>
  <si>
    <t xml:space="preserve">чай с сахаром </t>
  </si>
  <si>
    <t xml:space="preserve">тефтелт из говядины с рисом </t>
  </si>
  <si>
    <t xml:space="preserve">соус красный основной </t>
  </si>
  <si>
    <t xml:space="preserve">борщ с капустой и картофелем со сметаной </t>
  </si>
  <si>
    <t xml:space="preserve">икра кабачкова </t>
  </si>
  <si>
    <t xml:space="preserve">молоко сгущ. </t>
  </si>
  <si>
    <t xml:space="preserve"> </t>
  </si>
  <si>
    <t>Какао витаминиз с молоком</t>
  </si>
  <si>
    <t>54-16к</t>
  </si>
  <si>
    <t xml:space="preserve">зеленый горошек </t>
  </si>
  <si>
    <t>54-6о</t>
  </si>
  <si>
    <t xml:space="preserve">яйцо варенное </t>
  </si>
  <si>
    <t>40</t>
  </si>
  <si>
    <t xml:space="preserve">Чай с лимоном </t>
  </si>
  <si>
    <t>54-3гн</t>
  </si>
  <si>
    <t>пром.</t>
  </si>
  <si>
    <t>54-20з</t>
  </si>
  <si>
    <t xml:space="preserve">суп Харчо </t>
  </si>
  <si>
    <t>нарезка из соленых помидор</t>
  </si>
  <si>
    <t>101</t>
  </si>
  <si>
    <t xml:space="preserve">тефтели рыбные </t>
  </si>
  <si>
    <t>54-13хн</t>
  </si>
  <si>
    <t xml:space="preserve">пирожок с повидлом </t>
  </si>
  <si>
    <t xml:space="preserve">молоко кипяченое </t>
  </si>
  <si>
    <t xml:space="preserve">чай с лимоном </t>
  </si>
  <si>
    <t>54-5м</t>
  </si>
  <si>
    <t>54-1т</t>
  </si>
  <si>
    <t xml:space="preserve">салат из отварной свеклы с соленым огурцом </t>
  </si>
  <si>
    <t xml:space="preserve">кисель из кураги витамин. </t>
  </si>
  <si>
    <t xml:space="preserve">тефтели из печени с рисом </t>
  </si>
  <si>
    <t xml:space="preserve">картофельное пюре </t>
  </si>
  <si>
    <t>день 1</t>
  </si>
  <si>
    <t>день 2</t>
  </si>
  <si>
    <t>день 3</t>
  </si>
  <si>
    <t>день 4</t>
  </si>
  <si>
    <t>день 5</t>
  </si>
  <si>
    <t>1/15</t>
  </si>
  <si>
    <t>день 6</t>
  </si>
  <si>
    <t>день 7</t>
  </si>
  <si>
    <t>день 8</t>
  </si>
  <si>
    <t>день 9</t>
  </si>
  <si>
    <t>день 10</t>
  </si>
  <si>
    <t xml:space="preserve"> "___________" _______________2023 г.</t>
  </si>
  <si>
    <t xml:space="preserve">капуста тушоная </t>
  </si>
  <si>
    <t xml:space="preserve">капуста тушеная </t>
  </si>
  <si>
    <t>54-3с</t>
  </si>
  <si>
    <t>завтрак 1</t>
  </si>
  <si>
    <t>завтрак 2</t>
  </si>
  <si>
    <t>Каша овсяная молочная</t>
  </si>
  <si>
    <t xml:space="preserve">Какао с молоком (витаминиз.) </t>
  </si>
  <si>
    <t>54-4о</t>
  </si>
  <si>
    <t>54-4т</t>
  </si>
  <si>
    <t>54-6т</t>
  </si>
  <si>
    <t>54-12м</t>
  </si>
  <si>
    <t>1/40/40</t>
  </si>
  <si>
    <t>1/40</t>
  </si>
  <si>
    <t>1/60/15</t>
  </si>
  <si>
    <t>1/110</t>
  </si>
  <si>
    <t>1/120</t>
  </si>
  <si>
    <t>1/10</t>
  </si>
  <si>
    <t xml:space="preserve">КОМПОНОВКА блюд к  примерному 10-ти дневному цикличное меню (зимне-весенний  сезон) для детей дошкольных образовательных учреждений возрастной группы 1,5-3 лет (2 неделя) </t>
  </si>
  <si>
    <t xml:space="preserve">КОМПОНОВКА блюд к  примерному 10-ти дневному цикличное меню (зимне-весенний  сезон) для детей дошкольных образовательных учреждений возрастной группы 1,5-3 лет (1 неделя) </t>
  </si>
  <si>
    <t>для детей с 1,5-3 лет</t>
  </si>
  <si>
    <t>Накопительная ведомость  по расходу продуктов питания для детей  от 1,5 до 3 лет с 10 часовым пребыванием</t>
  </si>
  <si>
    <t xml:space="preserve">омлет натуральный </t>
  </si>
  <si>
    <t xml:space="preserve">суп картофельный с рыбой </t>
  </si>
  <si>
    <t>54-20с</t>
  </si>
  <si>
    <t>21</t>
  </si>
  <si>
    <t>54-1о</t>
  </si>
  <si>
    <t>Примерное 10-ти дневное цикличное меню (зимне-весенний  сезон) для детей дошкольных образовательных учреждений возрастной группы 1,5-3 лет</t>
  </si>
  <si>
    <t>420/421</t>
  </si>
  <si>
    <t>Использованная литература: СБОРНИК РЕЦЕПТУР БЛЮД И ТИПОВЫХ МЕНЮ для организации питания детей в образовательных организациях  и организациях отдыха детей и их оздоровления (от 7 до 18 лет) ПОСОБИЕ  Новосибирск 2022 . Сборник рецептур и блюд и кулинарных изделий для предпреятий общественного питания при общеобразовательных школах. Под редакцией В.Т. Лапшиной, "Хлебпродинформ" М., 2004 г., сборник технологических нормативов, рецептур блюд и кулинарных изделий для дошкольных образовательных учреждений, в 2-х частях под редакцией доц. КоровкаЛ.С.., доц. ДобросердоваИ.И. Уральский региональный центр питания, 2004 г., азбука питания. Методические рекомендации по организации и контролю качества питания в дошкольных образовательных учреждениях Н.А. Таргонская-2002 г., сборник рецептур бдлюд кулинарных изделий в учебных заведениях. Автор составитель А.И. Здобнова, В.А. Цыганенко, ООО "Издательство Арий", ИКТЦ "Лада"2010г.   Химический состав блюд и кулинарных изделий рассчитан на основании таблицы сборника "Пищевая и энергетическая ценность блюд и кулинарных изделий" для расчета потребленых витаминов и микронутриентов использован справочник "Таблицы химического состава и калорийности российских продуктов питания"  под редакцией проф. И.М. Скурихина и В.А. Тутельяна</t>
  </si>
  <si>
    <t xml:space="preserve">макароны запеченые с яйцом, сыром </t>
  </si>
  <si>
    <t>54-25с</t>
  </si>
  <si>
    <t>93</t>
  </si>
  <si>
    <t>54-2с</t>
  </si>
  <si>
    <t xml:space="preserve">тефтелт из говядины с рисом с соусом </t>
  </si>
  <si>
    <t>354</t>
  </si>
  <si>
    <t xml:space="preserve">Ведомость выполнения потребности в витаминах и минеральных веществах </t>
  </si>
  <si>
    <t xml:space="preserve">итого за 1 день </t>
  </si>
  <si>
    <t xml:space="preserve">Заместитель директора МКУ Центр УМТБ </t>
  </si>
  <si>
    <t xml:space="preserve">И.А. Милько </t>
  </si>
  <si>
    <t xml:space="preserve">к меню для детей дошкольных учреждений возрастной группы 1,5-3 лет " </t>
  </si>
  <si>
    <t xml:space="preserve">итого за 10 дней </t>
  </si>
  <si>
    <t>1/60/30</t>
  </si>
  <si>
    <t xml:space="preserve">итого </t>
  </si>
  <si>
    <t xml:space="preserve">Кал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</si>
</sst>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 &quot;???/???"/>
    <numFmt numFmtId="165" formatCode="0.0"/>
    <numFmt numFmtId="166" formatCode="0.000"/>
  </numFmts>
  <fonts count="24">
    <font>
      <sz val="10"/>
      <name val="Arial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1"/>
      <charset val="204"/>
    </font>
    <font>
      <sz val="10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33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3" fillId="0" borderId="2" xfId="0" applyNumberFormat="1" applyFont="1" applyBorder="1"/>
    <xf numFmtId="2" fontId="0" fillId="0" borderId="2" xfId="0" applyNumberFormat="1" applyBorder="1"/>
    <xf numFmtId="2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/>
    </xf>
    <xf numFmtId="0" fontId="3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2" fontId="8" fillId="0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2" fontId="4" fillId="0" borderId="0" xfId="0" applyNumberFormat="1" applyFont="1"/>
    <xf numFmtId="2" fontId="9" fillId="0" borderId="2" xfId="0" applyNumberFormat="1" applyFont="1" applyBorder="1"/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5" fillId="0" borderId="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6" fillId="0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/>
    <xf numFmtId="2" fontId="11" fillId="0" borderId="0" xfId="0" applyNumberFormat="1" applyFont="1" applyFill="1" applyAlignment="1"/>
    <xf numFmtId="0" fontId="0" fillId="0" borderId="0" xfId="0" applyBorder="1"/>
    <xf numFmtId="4" fontId="0" fillId="0" borderId="0" xfId="0" applyNumberForma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16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2" fontId="4" fillId="0" borderId="2" xfId="0" applyNumberFormat="1" applyFont="1" applyFill="1" applyBorder="1" applyAlignment="1">
      <alignment horizontal="left" wrapText="1"/>
    </xf>
    <xf numFmtId="1" fontId="4" fillId="0" borderId="0" xfId="0" applyNumberFormat="1" applyFont="1"/>
    <xf numFmtId="49" fontId="4" fillId="0" borderId="2" xfId="0" applyNumberFormat="1" applyFont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/>
    </xf>
    <xf numFmtId="2" fontId="3" fillId="0" borderId="2" xfId="0" applyNumberFormat="1" applyFont="1" applyBorder="1" applyAlignment="1">
      <alignment horizontal="left" vertical="top"/>
    </xf>
    <xf numFmtId="2" fontId="4" fillId="0" borderId="2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left" vertical="top"/>
    </xf>
    <xf numFmtId="49" fontId="10" fillId="4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" fontId="16" fillId="4" borderId="2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left" vertical="top" wrapText="1"/>
    </xf>
    <xf numFmtId="2" fontId="15" fillId="4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49" fontId="4" fillId="4" borderId="2" xfId="0" applyNumberFormat="1" applyFont="1" applyFill="1" applyBorder="1" applyAlignment="1">
      <alignment horizontal="left" vertical="top"/>
    </xf>
    <xf numFmtId="2" fontId="16" fillId="4" borderId="2" xfId="0" applyNumberFormat="1" applyFont="1" applyFill="1" applyBorder="1" applyAlignment="1">
      <alignment horizontal="left" vertical="top"/>
    </xf>
    <xf numFmtId="4" fontId="16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/>
    </xf>
    <xf numFmtId="4" fontId="3" fillId="4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2" fontId="4" fillId="4" borderId="2" xfId="0" applyNumberFormat="1" applyFont="1" applyFill="1" applyBorder="1" applyAlignment="1">
      <alignment horizontal="left" vertical="top"/>
    </xf>
    <xf numFmtId="2" fontId="10" fillId="0" borderId="2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2" fontId="10" fillId="4" borderId="2" xfId="0" applyNumberFormat="1" applyFont="1" applyFill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/>
    </xf>
    <xf numFmtId="2" fontId="10" fillId="0" borderId="2" xfId="0" applyNumberFormat="1" applyFont="1" applyFill="1" applyBorder="1" applyAlignment="1">
      <alignment horizontal="left" vertical="top" wrapText="1"/>
    </xf>
    <xf numFmtId="2" fontId="9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2" fontId="19" fillId="0" borderId="0" xfId="0" applyNumberFormat="1" applyFont="1"/>
    <xf numFmtId="2" fontId="3" fillId="4" borderId="2" xfId="0" applyNumberFormat="1" applyFont="1" applyFill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0" fontId="15" fillId="0" borderId="2" xfId="0" applyFont="1" applyBorder="1"/>
    <xf numFmtId="0" fontId="0" fillId="0" borderId="2" xfId="0" applyFill="1" applyBorder="1" applyAlignment="1">
      <alignment wrapText="1"/>
    </xf>
    <xf numFmtId="0" fontId="20" fillId="0" borderId="0" xfId="0" applyFont="1"/>
    <xf numFmtId="0" fontId="3" fillId="0" borderId="2" xfId="0" applyFont="1" applyBorder="1" applyAlignment="1">
      <alignment wrapText="1"/>
    </xf>
    <xf numFmtId="166" fontId="4" fillId="0" borderId="2" xfId="0" applyNumberFormat="1" applyFont="1" applyFill="1" applyBorder="1" applyAlignment="1">
      <alignment horizontal="left" vertical="top"/>
    </xf>
    <xf numFmtId="166" fontId="3" fillId="0" borderId="2" xfId="0" applyNumberFormat="1" applyFont="1" applyBorder="1" applyAlignment="1">
      <alignment horizontal="left" vertical="top"/>
    </xf>
    <xf numFmtId="166" fontId="4" fillId="0" borderId="2" xfId="0" applyNumberFormat="1" applyFont="1" applyBorder="1" applyAlignment="1">
      <alignment horizontal="left" vertical="top"/>
    </xf>
    <xf numFmtId="166" fontId="15" fillId="4" borderId="2" xfId="0" applyNumberFormat="1" applyFont="1" applyFill="1" applyBorder="1" applyAlignment="1">
      <alignment horizontal="left" vertical="top"/>
    </xf>
    <xf numFmtId="166" fontId="3" fillId="4" borderId="2" xfId="0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166" fontId="16" fillId="0" borderId="2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166" fontId="0" fillId="0" borderId="2" xfId="0" applyNumberFormat="1" applyFont="1" applyBorder="1" applyAlignment="1">
      <alignment horizontal="left" vertical="top"/>
    </xf>
    <xf numFmtId="0" fontId="3" fillId="0" borderId="2" xfId="0" applyFont="1" applyBorder="1"/>
    <xf numFmtId="0" fontId="9" fillId="0" borderId="2" xfId="0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166" fontId="3" fillId="0" borderId="2" xfId="0" applyNumberFormat="1" applyFont="1" applyBorder="1" applyAlignment="1">
      <alignment vertical="top"/>
    </xf>
    <xf numFmtId="2" fontId="0" fillId="4" borderId="2" xfId="0" applyNumberFormat="1" applyFont="1" applyFill="1" applyBorder="1" applyAlignment="1">
      <alignment horizontal="left" vertical="top"/>
    </xf>
    <xf numFmtId="166" fontId="0" fillId="4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2" fontId="21" fillId="4" borderId="2" xfId="1" applyNumberFormat="1" applyFont="1" applyFill="1" applyBorder="1" applyAlignment="1" applyProtection="1">
      <alignment horizontal="left" vertical="top" wrapText="1"/>
    </xf>
    <xf numFmtId="2" fontId="16" fillId="0" borderId="2" xfId="0" applyNumberFormat="1" applyFont="1" applyBorder="1" applyAlignment="1">
      <alignment horizontal="left" vertical="top"/>
    </xf>
    <xf numFmtId="0" fontId="16" fillId="0" borderId="2" xfId="0" applyNumberFormat="1" applyFont="1" applyFill="1" applyBorder="1" applyAlignment="1">
      <alignment horizontal="left" vertical="top"/>
    </xf>
    <xf numFmtId="4" fontId="16" fillId="0" borderId="2" xfId="0" applyNumberFormat="1" applyFont="1" applyFill="1" applyBorder="1" applyAlignment="1">
      <alignment horizontal="left" vertical="top"/>
    </xf>
    <xf numFmtId="166" fontId="16" fillId="0" borderId="2" xfId="0" applyNumberFormat="1" applyFont="1" applyFill="1" applyBorder="1" applyAlignment="1">
      <alignment horizontal="left" vertical="top"/>
    </xf>
    <xf numFmtId="166" fontId="16" fillId="4" borderId="2" xfId="0" applyNumberFormat="1" applyFont="1" applyFill="1" applyBorder="1" applyAlignment="1">
      <alignment horizontal="left" vertical="top"/>
    </xf>
    <xf numFmtId="0" fontId="0" fillId="0" borderId="0" xfId="0" applyFont="1"/>
    <xf numFmtId="0" fontId="0" fillId="0" borderId="2" xfId="0" applyFont="1" applyBorder="1" applyAlignment="1">
      <alignment horizontal="left" vertical="top" wrapText="1"/>
    </xf>
    <xf numFmtId="4" fontId="0" fillId="4" borderId="2" xfId="0" applyNumberFormat="1" applyFont="1" applyFill="1" applyBorder="1" applyAlignment="1">
      <alignment horizontal="left" vertical="top"/>
    </xf>
    <xf numFmtId="4" fontId="0" fillId="0" borderId="2" xfId="0" applyNumberFormat="1" applyFont="1" applyBorder="1" applyAlignment="1">
      <alignment horizontal="left" vertical="top"/>
    </xf>
    <xf numFmtId="2" fontId="21" fillId="5" borderId="2" xfId="1" applyNumberFormat="1" applyFont="1" applyFill="1" applyBorder="1" applyAlignment="1" applyProtection="1">
      <alignment horizontal="left" vertical="top" wrapText="1"/>
    </xf>
    <xf numFmtId="2" fontId="21" fillId="5" borderId="2" xfId="1" applyNumberFormat="1" applyFont="1" applyFill="1" applyBorder="1" applyAlignment="1" applyProtection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vertical="top"/>
    </xf>
    <xf numFmtId="4" fontId="16" fillId="0" borderId="5" xfId="0" applyNumberFormat="1" applyFont="1" applyBorder="1" applyAlignment="1">
      <alignment vertical="top"/>
    </xf>
    <xf numFmtId="0" fontId="16" fillId="0" borderId="2" xfId="0" applyFont="1" applyFill="1" applyBorder="1" applyAlignment="1">
      <alignment horizontal="left" vertical="top"/>
    </xf>
    <xf numFmtId="2" fontId="6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/>
    <xf numFmtId="165" fontId="0" fillId="0" borderId="2" xfId="0" applyNumberFormat="1" applyBorder="1"/>
    <xf numFmtId="0" fontId="0" fillId="0" borderId="0" xfId="0" applyBorder="1" applyAlignment="1">
      <alignment wrapText="1"/>
    </xf>
    <xf numFmtId="0" fontId="15" fillId="0" borderId="0" xfId="0" applyFont="1" applyBorder="1"/>
    <xf numFmtId="0" fontId="22" fillId="0" borderId="0" xfId="0" applyFont="1"/>
    <xf numFmtId="2" fontId="22" fillId="0" borderId="0" xfId="0" applyNumberFormat="1" applyFont="1"/>
    <xf numFmtId="166" fontId="22" fillId="0" borderId="0" xfId="0" applyNumberFormat="1" applyFont="1"/>
    <xf numFmtId="165" fontId="22" fillId="0" borderId="0" xfId="0" applyNumberFormat="1" applyFont="1"/>
    <xf numFmtId="1" fontId="22" fillId="0" borderId="0" xfId="0" applyNumberFormat="1" applyFont="1"/>
    <xf numFmtId="0" fontId="23" fillId="0" borderId="2" xfId="0" applyFont="1" applyBorder="1" applyAlignment="1">
      <alignment horizontal="left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left" vertical="top" wrapText="1" shrinkToFit="1"/>
    </xf>
    <xf numFmtId="2" fontId="9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2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</cellXfs>
  <cellStyles count="2">
    <cellStyle name="Excel Built-in Normal 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5"/>
  </sheetPr>
  <dimension ref="A1:Q36"/>
  <sheetViews>
    <sheetView workbookViewId="0">
      <selection activeCell="T6" sqref="T6"/>
    </sheetView>
  </sheetViews>
  <sheetFormatPr defaultRowHeight="12.75"/>
  <cols>
    <col min="1" max="1" width="6.85546875" style="20" customWidth="1"/>
    <col min="2" max="2" width="15.5703125" style="20" customWidth="1"/>
    <col min="3" max="11" width="7.28515625" style="20" customWidth="1"/>
    <col min="12" max="12" width="8.85546875" style="20" customWidth="1"/>
    <col min="13" max="13" width="10.7109375" style="20" customWidth="1"/>
    <col min="14" max="15" width="5.7109375" style="20" customWidth="1"/>
    <col min="16" max="16" width="8.7109375" style="20" customWidth="1"/>
    <col min="17" max="17" width="10.42578125" style="23" customWidth="1"/>
    <col min="18" max="19" width="9.140625" style="1"/>
    <col min="20" max="20" width="21" style="1" customWidth="1"/>
    <col min="21" max="16384" width="9.140625" style="1"/>
  </cols>
  <sheetData>
    <row r="1" spans="1:17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20"/>
    </row>
    <row r="2" spans="1:17">
      <c r="A2" s="191" t="s">
        <v>259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20"/>
    </row>
    <row r="3" spans="1:17" ht="15.75">
      <c r="A3" s="192" t="s">
        <v>260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7" ht="15.75">
      <c r="A4" s="192" t="s">
        <v>79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7" ht="19.5" customHeight="1">
      <c r="A5" s="194" t="s">
        <v>80</v>
      </c>
      <c r="B5" s="194" t="s">
        <v>81</v>
      </c>
      <c r="C5" s="194" t="s">
        <v>82</v>
      </c>
      <c r="D5" s="194" t="s">
        <v>83</v>
      </c>
      <c r="E5" s="195" t="s">
        <v>84</v>
      </c>
      <c r="F5" s="194" t="s">
        <v>85</v>
      </c>
      <c r="G5" s="194" t="s">
        <v>86</v>
      </c>
      <c r="H5" s="194" t="s">
        <v>87</v>
      </c>
      <c r="I5" s="194" t="s">
        <v>88</v>
      </c>
      <c r="J5" s="194" t="s">
        <v>89</v>
      </c>
      <c r="K5" s="194" t="s">
        <v>90</v>
      </c>
      <c r="L5" s="194" t="s">
        <v>91</v>
      </c>
      <c r="M5" s="42" t="s">
        <v>92</v>
      </c>
      <c r="N5" s="196" t="s">
        <v>93</v>
      </c>
      <c r="O5" s="194" t="s">
        <v>94</v>
      </c>
      <c r="P5" s="194" t="s">
        <v>95</v>
      </c>
    </row>
    <row r="6" spans="1:17" ht="18.75" customHeight="1">
      <c r="A6" s="194"/>
      <c r="B6" s="194"/>
      <c r="C6" s="194"/>
      <c r="D6" s="194"/>
      <c r="E6" s="195"/>
      <c r="F6" s="194"/>
      <c r="G6" s="194"/>
      <c r="H6" s="194"/>
      <c r="I6" s="194"/>
      <c r="J6" s="194"/>
      <c r="K6" s="194"/>
      <c r="L6" s="194"/>
      <c r="M6" s="42" t="s">
        <v>96</v>
      </c>
      <c r="N6" s="197"/>
      <c r="O6" s="194"/>
      <c r="P6" s="194"/>
    </row>
    <row r="7" spans="1:17">
      <c r="A7" s="42">
        <v>1</v>
      </c>
      <c r="B7" s="42" t="s">
        <v>97</v>
      </c>
      <c r="C7" s="43">
        <v>340</v>
      </c>
      <c r="D7" s="44">
        <v>340</v>
      </c>
      <c r="E7" s="44">
        <v>242</v>
      </c>
      <c r="F7" s="44">
        <v>340</v>
      </c>
      <c r="G7" s="45">
        <v>190</v>
      </c>
      <c r="H7" s="44">
        <v>265.60000000000002</v>
      </c>
      <c r="I7" s="44">
        <v>190</v>
      </c>
      <c r="J7" s="44">
        <v>344</v>
      </c>
      <c r="K7" s="44">
        <v>322</v>
      </c>
      <c r="L7" s="44">
        <v>364</v>
      </c>
      <c r="M7" s="44">
        <f>SUM(C7:L7)</f>
        <v>2937.6</v>
      </c>
      <c r="N7" s="46">
        <f>M7/10</f>
        <v>293.76</v>
      </c>
      <c r="O7" s="46">
        <v>293</v>
      </c>
      <c r="P7" s="46">
        <f>N7*100/O7</f>
        <v>100.25938566552901</v>
      </c>
    </row>
    <row r="8" spans="1:17">
      <c r="A8" s="42">
        <v>2</v>
      </c>
      <c r="B8" s="42" t="s">
        <v>98</v>
      </c>
      <c r="C8" s="43">
        <v>0</v>
      </c>
      <c r="D8" s="44">
        <v>80</v>
      </c>
      <c r="E8" s="44">
        <v>0</v>
      </c>
      <c r="F8" s="44">
        <v>45</v>
      </c>
      <c r="G8" s="45">
        <v>0</v>
      </c>
      <c r="H8" s="44">
        <v>85</v>
      </c>
      <c r="I8" s="44">
        <v>0</v>
      </c>
      <c r="J8" s="44">
        <v>0</v>
      </c>
      <c r="K8" s="44">
        <v>90</v>
      </c>
      <c r="L8" s="44">
        <v>0</v>
      </c>
      <c r="M8" s="44">
        <f t="shared" ref="M8:M35" si="0">SUM(C8:L8)</f>
        <v>300</v>
      </c>
      <c r="N8" s="46">
        <f t="shared" ref="N8:N35" si="1">M8/10</f>
        <v>30</v>
      </c>
      <c r="O8" s="46">
        <v>23</v>
      </c>
      <c r="P8" s="46">
        <f t="shared" ref="P8:P35" si="2">N8*100/O8</f>
        <v>130.43478260869566</v>
      </c>
    </row>
    <row r="9" spans="1:17">
      <c r="A9" s="42">
        <v>3</v>
      </c>
      <c r="B9" s="42" t="s">
        <v>99</v>
      </c>
      <c r="C9" s="43">
        <v>5</v>
      </c>
      <c r="D9" s="44">
        <v>10</v>
      </c>
      <c r="E9" s="44">
        <v>5</v>
      </c>
      <c r="F9" s="44">
        <v>15</v>
      </c>
      <c r="G9" s="45">
        <v>5</v>
      </c>
      <c r="H9" s="44">
        <v>10</v>
      </c>
      <c r="I9" s="44">
        <v>0</v>
      </c>
      <c r="J9" s="44">
        <v>5</v>
      </c>
      <c r="K9" s="44">
        <v>15</v>
      </c>
      <c r="L9" s="44">
        <v>0</v>
      </c>
      <c r="M9" s="44">
        <f t="shared" si="0"/>
        <v>70</v>
      </c>
      <c r="N9" s="46">
        <f t="shared" si="1"/>
        <v>7</v>
      </c>
      <c r="O9" s="46">
        <v>7</v>
      </c>
      <c r="P9" s="46">
        <f t="shared" si="2"/>
        <v>100</v>
      </c>
    </row>
    <row r="10" spans="1:17">
      <c r="A10" s="42">
        <v>4</v>
      </c>
      <c r="B10" s="42" t="s">
        <v>100</v>
      </c>
      <c r="C10" s="43">
        <v>0</v>
      </c>
      <c r="D10" s="44">
        <v>0</v>
      </c>
      <c r="E10" s="44">
        <v>5</v>
      </c>
      <c r="F10" s="44">
        <v>5</v>
      </c>
      <c r="G10" s="45">
        <v>0</v>
      </c>
      <c r="H10" s="44">
        <v>5</v>
      </c>
      <c r="I10" s="44">
        <v>5</v>
      </c>
      <c r="J10" s="44"/>
      <c r="K10" s="44">
        <v>5</v>
      </c>
      <c r="L10" s="44">
        <v>5</v>
      </c>
      <c r="M10" s="44">
        <f t="shared" si="0"/>
        <v>30</v>
      </c>
      <c r="N10" s="46">
        <f t="shared" si="1"/>
        <v>3</v>
      </c>
      <c r="O10" s="46">
        <v>3</v>
      </c>
      <c r="P10" s="46">
        <f t="shared" si="2"/>
        <v>100</v>
      </c>
    </row>
    <row r="11" spans="1:17">
      <c r="A11" s="42">
        <v>5</v>
      </c>
      <c r="B11" s="42" t="s">
        <v>101</v>
      </c>
      <c r="C11" s="47">
        <v>93</v>
      </c>
      <c r="D11" s="48">
        <v>20</v>
      </c>
      <c r="E11" s="48">
        <v>20</v>
      </c>
      <c r="F11" s="48">
        <v>58</v>
      </c>
      <c r="G11" s="45">
        <v>87</v>
      </c>
      <c r="H11" s="48">
        <v>72</v>
      </c>
      <c r="I11" s="44">
        <v>0</v>
      </c>
      <c r="J11" s="48">
        <v>20</v>
      </c>
      <c r="K11" s="48">
        <v>20</v>
      </c>
      <c r="L11" s="48">
        <v>20</v>
      </c>
      <c r="M11" s="44">
        <f t="shared" si="0"/>
        <v>410</v>
      </c>
      <c r="N11" s="46">
        <f t="shared" si="1"/>
        <v>41</v>
      </c>
      <c r="O11" s="46">
        <v>37</v>
      </c>
      <c r="P11" s="46">
        <f t="shared" si="2"/>
        <v>110.81081081081081</v>
      </c>
    </row>
    <row r="12" spans="1:17">
      <c r="A12" s="42">
        <v>6</v>
      </c>
      <c r="B12" s="42" t="s">
        <v>102</v>
      </c>
      <c r="C12" s="43">
        <v>0</v>
      </c>
      <c r="D12" s="44">
        <v>85</v>
      </c>
      <c r="E12" s="44">
        <v>0</v>
      </c>
      <c r="F12" s="44">
        <v>0</v>
      </c>
      <c r="G12" s="45">
        <v>0</v>
      </c>
      <c r="H12" s="44">
        <v>0</v>
      </c>
      <c r="I12" s="44">
        <v>72</v>
      </c>
      <c r="J12" s="44">
        <v>0</v>
      </c>
      <c r="K12" s="44">
        <v>63</v>
      </c>
      <c r="L12" s="44">
        <v>0</v>
      </c>
      <c r="M12" s="44">
        <f t="shared" si="0"/>
        <v>220</v>
      </c>
      <c r="N12" s="46">
        <f t="shared" si="1"/>
        <v>22</v>
      </c>
      <c r="O12" s="46">
        <v>15</v>
      </c>
      <c r="P12" s="46">
        <f t="shared" si="2"/>
        <v>146.66666666666666</v>
      </c>
    </row>
    <row r="13" spans="1:17">
      <c r="A13" s="42">
        <v>7</v>
      </c>
      <c r="B13" s="42" t="s">
        <v>103</v>
      </c>
      <c r="C13" s="47">
        <v>0</v>
      </c>
      <c r="D13" s="48">
        <v>0</v>
      </c>
      <c r="E13" s="48">
        <v>100</v>
      </c>
      <c r="F13" s="48">
        <v>40</v>
      </c>
      <c r="G13" s="45">
        <v>0</v>
      </c>
      <c r="H13" s="44">
        <v>0</v>
      </c>
      <c r="I13" s="44">
        <v>0</v>
      </c>
      <c r="J13" s="48">
        <v>100</v>
      </c>
      <c r="K13" s="48">
        <v>0</v>
      </c>
      <c r="L13" s="48">
        <v>0</v>
      </c>
      <c r="M13" s="44">
        <f t="shared" si="0"/>
        <v>240</v>
      </c>
      <c r="N13" s="46">
        <f t="shared" si="1"/>
        <v>24</v>
      </c>
      <c r="O13" s="46">
        <v>24</v>
      </c>
      <c r="P13" s="46">
        <f t="shared" si="2"/>
        <v>100</v>
      </c>
    </row>
    <row r="14" spans="1:17">
      <c r="A14" s="42">
        <v>9</v>
      </c>
      <c r="B14" s="42" t="s">
        <v>104</v>
      </c>
      <c r="C14" s="47">
        <v>24</v>
      </c>
      <c r="D14" s="48">
        <v>3</v>
      </c>
      <c r="E14" s="48">
        <v>68</v>
      </c>
      <c r="F14" s="48">
        <v>12</v>
      </c>
      <c r="G14" s="49">
        <v>8</v>
      </c>
      <c r="H14" s="44">
        <v>26</v>
      </c>
      <c r="I14" s="44">
        <v>45</v>
      </c>
      <c r="J14" s="48">
        <v>47</v>
      </c>
      <c r="K14" s="48">
        <v>3</v>
      </c>
      <c r="L14" s="48">
        <v>64</v>
      </c>
      <c r="M14" s="44">
        <f t="shared" si="0"/>
        <v>300</v>
      </c>
      <c r="N14" s="46">
        <f t="shared" si="1"/>
        <v>30</v>
      </c>
      <c r="O14" s="46">
        <v>30</v>
      </c>
      <c r="P14" s="46">
        <f t="shared" si="2"/>
        <v>100</v>
      </c>
    </row>
    <row r="15" spans="1:17">
      <c r="A15" s="42">
        <v>10</v>
      </c>
      <c r="B15" s="42" t="s">
        <v>105</v>
      </c>
      <c r="C15" s="47">
        <v>47</v>
      </c>
      <c r="D15" s="48">
        <v>47</v>
      </c>
      <c r="E15" s="48">
        <v>148</v>
      </c>
      <c r="F15" s="48">
        <v>47</v>
      </c>
      <c r="G15" s="49">
        <v>150</v>
      </c>
      <c r="H15" s="44">
        <v>40</v>
      </c>
      <c r="I15" s="44">
        <v>45</v>
      </c>
      <c r="J15" s="48">
        <v>188</v>
      </c>
      <c r="K15" s="48">
        <v>20</v>
      </c>
      <c r="L15" s="48">
        <v>168</v>
      </c>
      <c r="M15" s="44">
        <f t="shared" si="0"/>
        <v>900</v>
      </c>
      <c r="N15" s="46">
        <f t="shared" si="1"/>
        <v>90</v>
      </c>
      <c r="O15" s="46">
        <v>90</v>
      </c>
      <c r="P15" s="46">
        <f t="shared" si="2"/>
        <v>100</v>
      </c>
    </row>
    <row r="16" spans="1:17">
      <c r="A16" s="42">
        <v>11</v>
      </c>
      <c r="B16" s="42" t="s">
        <v>106</v>
      </c>
      <c r="C16" s="43">
        <v>177</v>
      </c>
      <c r="D16" s="44">
        <v>83</v>
      </c>
      <c r="E16" s="44">
        <v>188.6</v>
      </c>
      <c r="F16" s="44">
        <v>77</v>
      </c>
      <c r="G16" s="49">
        <v>176.8</v>
      </c>
      <c r="H16" s="44">
        <v>134.80000000000001</v>
      </c>
      <c r="I16" s="44">
        <v>169.7</v>
      </c>
      <c r="J16" s="44">
        <v>77</v>
      </c>
      <c r="K16" s="44">
        <v>125</v>
      </c>
      <c r="L16" s="44">
        <v>140.80000000000001</v>
      </c>
      <c r="M16" s="44">
        <f t="shared" si="0"/>
        <v>1349.7</v>
      </c>
      <c r="N16" s="46">
        <f t="shared" si="1"/>
        <v>134.97</v>
      </c>
      <c r="O16" s="46">
        <v>135</v>
      </c>
      <c r="P16" s="46">
        <f t="shared" si="2"/>
        <v>99.977777777777774</v>
      </c>
    </row>
    <row r="17" spans="1:16">
      <c r="A17" s="42">
        <v>12</v>
      </c>
      <c r="B17" s="42" t="s">
        <v>107</v>
      </c>
      <c r="C17" s="43">
        <v>140</v>
      </c>
      <c r="D17" s="44">
        <v>0</v>
      </c>
      <c r="E17" s="44">
        <v>145</v>
      </c>
      <c r="F17" s="44">
        <v>47</v>
      </c>
      <c r="G17" s="49">
        <v>140</v>
      </c>
      <c r="H17" s="44">
        <v>0</v>
      </c>
      <c r="I17" s="44">
        <v>42.3</v>
      </c>
      <c r="J17" s="44">
        <v>0</v>
      </c>
      <c r="K17" s="44">
        <v>106</v>
      </c>
      <c r="L17" s="44">
        <v>100</v>
      </c>
      <c r="M17" s="44">
        <f t="shared" si="0"/>
        <v>720.3</v>
      </c>
      <c r="N17" s="46">
        <f t="shared" si="1"/>
        <v>72.03</v>
      </c>
      <c r="O17" s="46">
        <v>72</v>
      </c>
      <c r="P17" s="46">
        <f t="shared" si="2"/>
        <v>100.04166666666667</v>
      </c>
    </row>
    <row r="18" spans="1:16">
      <c r="A18" s="42">
        <v>13</v>
      </c>
      <c r="B18" s="42" t="s">
        <v>108</v>
      </c>
      <c r="C18" s="47">
        <v>0</v>
      </c>
      <c r="D18" s="48">
        <v>17</v>
      </c>
      <c r="E18" s="48">
        <v>0</v>
      </c>
      <c r="F18" s="48">
        <v>0</v>
      </c>
      <c r="G18" s="49">
        <v>0</v>
      </c>
      <c r="H18" s="48">
        <v>17</v>
      </c>
      <c r="I18" s="44">
        <v>0</v>
      </c>
      <c r="J18" s="48">
        <v>15</v>
      </c>
      <c r="K18" s="48">
        <v>4</v>
      </c>
      <c r="L18" s="48">
        <v>17</v>
      </c>
      <c r="M18" s="44">
        <f t="shared" si="0"/>
        <v>70</v>
      </c>
      <c r="N18" s="46">
        <f t="shared" si="1"/>
        <v>7</v>
      </c>
      <c r="O18" s="46">
        <v>7</v>
      </c>
      <c r="P18" s="46">
        <f t="shared" si="2"/>
        <v>100</v>
      </c>
    </row>
    <row r="19" spans="1:16">
      <c r="A19" s="42">
        <v>14</v>
      </c>
      <c r="B19" s="42" t="s">
        <v>109</v>
      </c>
      <c r="C19" s="43">
        <v>0</v>
      </c>
      <c r="D19" s="44">
        <v>150</v>
      </c>
      <c r="E19" s="44">
        <v>0</v>
      </c>
      <c r="F19" s="44">
        <v>150</v>
      </c>
      <c r="G19" s="49">
        <v>0</v>
      </c>
      <c r="H19" s="44">
        <v>150</v>
      </c>
      <c r="I19" s="44">
        <v>150</v>
      </c>
      <c r="J19" s="44">
        <v>150</v>
      </c>
      <c r="K19" s="44">
        <v>0</v>
      </c>
      <c r="L19" s="44">
        <v>0</v>
      </c>
      <c r="M19" s="44">
        <f t="shared" si="0"/>
        <v>750</v>
      </c>
      <c r="N19" s="46">
        <f t="shared" si="1"/>
        <v>75</v>
      </c>
      <c r="O19" s="46">
        <v>75</v>
      </c>
      <c r="P19" s="46">
        <f t="shared" si="2"/>
        <v>100</v>
      </c>
    </row>
    <row r="20" spans="1:16">
      <c r="A20" s="42">
        <v>15</v>
      </c>
      <c r="B20" s="42" t="s">
        <v>110</v>
      </c>
      <c r="C20" s="43">
        <v>30</v>
      </c>
      <c r="D20" s="44">
        <v>30</v>
      </c>
      <c r="E20" s="44">
        <v>30</v>
      </c>
      <c r="F20" s="44">
        <v>30</v>
      </c>
      <c r="G20" s="49">
        <v>30</v>
      </c>
      <c r="H20" s="44">
        <v>30</v>
      </c>
      <c r="I20" s="44">
        <v>30</v>
      </c>
      <c r="J20" s="44">
        <v>30</v>
      </c>
      <c r="K20" s="44">
        <v>30</v>
      </c>
      <c r="L20" s="44">
        <v>30</v>
      </c>
      <c r="M20" s="44">
        <f t="shared" si="0"/>
        <v>300</v>
      </c>
      <c r="N20" s="46">
        <f t="shared" si="1"/>
        <v>30</v>
      </c>
      <c r="O20" s="46">
        <v>30</v>
      </c>
      <c r="P20" s="46">
        <f t="shared" si="2"/>
        <v>100</v>
      </c>
    </row>
    <row r="21" spans="1:16">
      <c r="A21" s="42">
        <v>16</v>
      </c>
      <c r="B21" s="42" t="s">
        <v>111</v>
      </c>
      <c r="C21" s="47">
        <v>45</v>
      </c>
      <c r="D21" s="48">
        <v>55</v>
      </c>
      <c r="E21" s="48">
        <v>50</v>
      </c>
      <c r="F21" s="48">
        <v>52</v>
      </c>
      <c r="G21" s="49">
        <v>45</v>
      </c>
      <c r="H21" s="44">
        <v>45</v>
      </c>
      <c r="I21" s="44">
        <v>45</v>
      </c>
      <c r="J21" s="48">
        <v>53</v>
      </c>
      <c r="K21" s="48">
        <v>56</v>
      </c>
      <c r="L21" s="48">
        <v>45</v>
      </c>
      <c r="M21" s="44">
        <f t="shared" si="0"/>
        <v>491</v>
      </c>
      <c r="N21" s="46">
        <f t="shared" si="1"/>
        <v>49.1</v>
      </c>
      <c r="O21" s="46">
        <v>45</v>
      </c>
      <c r="P21" s="46">
        <f t="shared" si="2"/>
        <v>109.11111111111111</v>
      </c>
    </row>
    <row r="22" spans="1:16">
      <c r="A22" s="42">
        <v>17</v>
      </c>
      <c r="B22" s="42" t="s">
        <v>112</v>
      </c>
      <c r="C22" s="43">
        <v>38</v>
      </c>
      <c r="D22" s="44">
        <v>26</v>
      </c>
      <c r="E22" s="44">
        <v>24</v>
      </c>
      <c r="F22" s="44">
        <v>13</v>
      </c>
      <c r="G22" s="49">
        <v>25</v>
      </c>
      <c r="H22" s="44">
        <v>32</v>
      </c>
      <c r="I22" s="44">
        <v>46</v>
      </c>
      <c r="J22" s="44">
        <v>18</v>
      </c>
      <c r="K22" s="44">
        <v>44</v>
      </c>
      <c r="L22" s="44">
        <v>26</v>
      </c>
      <c r="M22" s="44">
        <f t="shared" si="0"/>
        <v>292</v>
      </c>
      <c r="N22" s="46">
        <f t="shared" si="1"/>
        <v>29.2</v>
      </c>
      <c r="O22" s="46">
        <v>23</v>
      </c>
      <c r="P22" s="46">
        <f t="shared" si="2"/>
        <v>126.95652173913044</v>
      </c>
    </row>
    <row r="23" spans="1:16">
      <c r="A23" s="42">
        <v>18</v>
      </c>
      <c r="B23" s="42" t="s">
        <v>113</v>
      </c>
      <c r="C23" s="43">
        <v>0</v>
      </c>
      <c r="D23" s="44">
        <v>25</v>
      </c>
      <c r="E23" s="44">
        <v>0</v>
      </c>
      <c r="F23" s="44">
        <v>25</v>
      </c>
      <c r="G23" s="49">
        <v>0</v>
      </c>
      <c r="H23" s="44">
        <v>20</v>
      </c>
      <c r="I23" s="44">
        <v>0</v>
      </c>
      <c r="J23" s="44">
        <v>0</v>
      </c>
      <c r="K23" s="44">
        <v>0</v>
      </c>
      <c r="L23" s="44">
        <v>0</v>
      </c>
      <c r="M23" s="44">
        <f t="shared" si="0"/>
        <v>70</v>
      </c>
      <c r="N23" s="46">
        <f t="shared" si="1"/>
        <v>7</v>
      </c>
      <c r="O23" s="46">
        <v>6</v>
      </c>
      <c r="P23" s="46">
        <f t="shared" si="2"/>
        <v>116.66666666666667</v>
      </c>
    </row>
    <row r="24" spans="1:16">
      <c r="A24" s="42">
        <v>19</v>
      </c>
      <c r="B24" s="15" t="s">
        <v>114</v>
      </c>
      <c r="C24" s="43">
        <v>45.5</v>
      </c>
      <c r="D24" s="44">
        <v>6</v>
      </c>
      <c r="E24" s="44">
        <v>4.7</v>
      </c>
      <c r="F24" s="44">
        <v>14</v>
      </c>
      <c r="G24" s="49">
        <v>0</v>
      </c>
      <c r="H24" s="44">
        <v>38</v>
      </c>
      <c r="I24" s="44">
        <v>12</v>
      </c>
      <c r="J24" s="44">
        <v>46.5</v>
      </c>
      <c r="K24" s="44">
        <v>7</v>
      </c>
      <c r="L24" s="44">
        <v>16</v>
      </c>
      <c r="M24" s="44">
        <f t="shared" si="0"/>
        <v>189.7</v>
      </c>
      <c r="N24" s="46">
        <f t="shared" si="1"/>
        <v>18.97</v>
      </c>
      <c r="O24" s="46">
        <v>19</v>
      </c>
      <c r="P24" s="46">
        <f t="shared" si="2"/>
        <v>99.84210526315789</v>
      </c>
    </row>
    <row r="25" spans="1:16">
      <c r="A25" s="42">
        <v>20</v>
      </c>
      <c r="B25" s="42" t="s">
        <v>115</v>
      </c>
      <c r="C25" s="43">
        <v>0</v>
      </c>
      <c r="D25" s="44">
        <v>0</v>
      </c>
      <c r="E25" s="44">
        <v>0</v>
      </c>
      <c r="F25" s="44">
        <v>0</v>
      </c>
      <c r="G25" s="45">
        <v>0</v>
      </c>
      <c r="H25" s="44">
        <v>7.5</v>
      </c>
      <c r="I25" s="44">
        <v>0</v>
      </c>
      <c r="J25" s="44">
        <v>0</v>
      </c>
      <c r="K25" s="44">
        <v>0</v>
      </c>
      <c r="L25" s="44">
        <v>7.5</v>
      </c>
      <c r="M25" s="44">
        <f t="shared" si="0"/>
        <v>15</v>
      </c>
      <c r="N25" s="46">
        <f t="shared" si="1"/>
        <v>1.5</v>
      </c>
      <c r="O25" s="46">
        <v>1.5</v>
      </c>
      <c r="P25" s="46">
        <f t="shared" si="2"/>
        <v>100</v>
      </c>
    </row>
    <row r="26" spans="1:16">
      <c r="A26" s="42">
        <v>21</v>
      </c>
      <c r="B26" s="15" t="s">
        <v>116</v>
      </c>
      <c r="C26" s="43">
        <v>12</v>
      </c>
      <c r="D26" s="44">
        <v>18</v>
      </c>
      <c r="E26" s="44">
        <v>15</v>
      </c>
      <c r="F26" s="44">
        <v>14</v>
      </c>
      <c r="G26" s="45">
        <v>14</v>
      </c>
      <c r="H26" s="44">
        <v>18</v>
      </c>
      <c r="I26" s="44">
        <v>5</v>
      </c>
      <c r="J26" s="44">
        <v>13.2</v>
      </c>
      <c r="K26" s="44">
        <v>12</v>
      </c>
      <c r="L26" s="44">
        <v>14.5</v>
      </c>
      <c r="M26" s="44">
        <f t="shared" si="0"/>
        <v>135.69999999999999</v>
      </c>
      <c r="N26" s="46">
        <f t="shared" si="1"/>
        <v>13.569999999999999</v>
      </c>
      <c r="O26" s="46">
        <v>13.5</v>
      </c>
      <c r="P26" s="46">
        <f t="shared" si="2"/>
        <v>100.5185185185185</v>
      </c>
    </row>
    <row r="27" spans="1:16">
      <c r="A27" s="15">
        <v>22</v>
      </c>
      <c r="B27" s="15" t="s">
        <v>117</v>
      </c>
      <c r="C27" s="43">
        <v>10.8</v>
      </c>
      <c r="D27" s="44">
        <v>6</v>
      </c>
      <c r="E27" s="44">
        <v>6.6</v>
      </c>
      <c r="F27" s="44">
        <v>7</v>
      </c>
      <c r="G27" s="45">
        <v>10.4</v>
      </c>
      <c r="H27" s="44">
        <v>4</v>
      </c>
      <c r="I27" s="44">
        <v>9</v>
      </c>
      <c r="J27" s="44">
        <v>6</v>
      </c>
      <c r="K27" s="44">
        <v>3</v>
      </c>
      <c r="L27" s="44">
        <v>7</v>
      </c>
      <c r="M27" s="44">
        <f t="shared" si="0"/>
        <v>69.8</v>
      </c>
      <c r="N27" s="48">
        <f t="shared" si="1"/>
        <v>6.9799999999999995</v>
      </c>
      <c r="O27" s="48">
        <v>7</v>
      </c>
      <c r="P27" s="46">
        <f>N27*100/O27</f>
        <v>99.714285714285708</v>
      </c>
    </row>
    <row r="28" spans="1:16">
      <c r="A28" s="42">
        <v>23</v>
      </c>
      <c r="B28" s="42" t="s">
        <v>118</v>
      </c>
      <c r="C28" s="43">
        <v>10</v>
      </c>
      <c r="D28" s="44">
        <v>10</v>
      </c>
      <c r="E28" s="44">
        <v>0</v>
      </c>
      <c r="F28" s="44">
        <v>10</v>
      </c>
      <c r="G28" s="45">
        <v>10</v>
      </c>
      <c r="H28" s="44">
        <v>10</v>
      </c>
      <c r="I28" s="44">
        <v>10</v>
      </c>
      <c r="J28" s="44">
        <v>10</v>
      </c>
      <c r="K28" s="44">
        <v>10</v>
      </c>
      <c r="L28" s="44">
        <v>10</v>
      </c>
      <c r="M28" s="44">
        <f t="shared" si="0"/>
        <v>90</v>
      </c>
      <c r="N28" s="46">
        <f t="shared" si="1"/>
        <v>9</v>
      </c>
      <c r="O28" s="46">
        <v>9</v>
      </c>
      <c r="P28" s="46">
        <f t="shared" si="2"/>
        <v>100</v>
      </c>
    </row>
    <row r="29" spans="1:16">
      <c r="A29" s="42">
        <v>24</v>
      </c>
      <c r="B29" s="42" t="s">
        <v>119</v>
      </c>
      <c r="C29" s="47">
        <v>0</v>
      </c>
      <c r="D29" s="48">
        <v>0</v>
      </c>
      <c r="E29" s="48">
        <v>0.8</v>
      </c>
      <c r="F29" s="48">
        <v>0.8</v>
      </c>
      <c r="G29" s="45">
        <v>0.8</v>
      </c>
      <c r="H29" s="44">
        <v>0</v>
      </c>
      <c r="I29" s="44">
        <v>0.8</v>
      </c>
      <c r="J29" s="48">
        <v>0</v>
      </c>
      <c r="K29" s="48">
        <v>0.8</v>
      </c>
      <c r="L29" s="48">
        <v>0</v>
      </c>
      <c r="M29" s="44">
        <f t="shared" si="0"/>
        <v>4</v>
      </c>
      <c r="N29" s="46">
        <f>M29/10</f>
        <v>0.4</v>
      </c>
      <c r="O29" s="46">
        <v>0.4</v>
      </c>
      <c r="P29" s="46">
        <f t="shared" si="2"/>
        <v>100</v>
      </c>
    </row>
    <row r="30" spans="1:16">
      <c r="A30" s="42">
        <v>25</v>
      </c>
      <c r="B30" s="42" t="s">
        <v>120</v>
      </c>
      <c r="C30" s="43">
        <v>0</v>
      </c>
      <c r="D30" s="178">
        <v>0.62</v>
      </c>
      <c r="E30" s="178">
        <v>0.62</v>
      </c>
      <c r="F30" s="178">
        <v>0</v>
      </c>
      <c r="G30" s="28">
        <v>0.62</v>
      </c>
      <c r="H30" s="178">
        <v>0.62</v>
      </c>
      <c r="I30" s="178">
        <v>0.62</v>
      </c>
      <c r="J30" s="178">
        <v>0</v>
      </c>
      <c r="K30" s="178">
        <v>0.62</v>
      </c>
      <c r="L30" s="178">
        <v>0</v>
      </c>
      <c r="M30" s="44">
        <f t="shared" si="0"/>
        <v>3.72</v>
      </c>
      <c r="N30" s="177">
        <f t="shared" si="1"/>
        <v>0.372</v>
      </c>
      <c r="O30" s="46">
        <v>0.37</v>
      </c>
      <c r="P30" s="46">
        <f t="shared" si="2"/>
        <v>100.54054054054055</v>
      </c>
    </row>
    <row r="31" spans="1:16">
      <c r="A31" s="42">
        <v>26</v>
      </c>
      <c r="B31" s="42" t="s">
        <v>121</v>
      </c>
      <c r="C31" s="43">
        <v>2</v>
      </c>
      <c r="D31" s="44">
        <v>0</v>
      </c>
      <c r="E31" s="44">
        <v>0</v>
      </c>
      <c r="F31" s="44">
        <v>2</v>
      </c>
      <c r="G31" s="45">
        <v>0</v>
      </c>
      <c r="H31" s="44">
        <v>0</v>
      </c>
      <c r="I31" s="44">
        <v>0</v>
      </c>
      <c r="J31" s="44">
        <v>2</v>
      </c>
      <c r="K31" s="44">
        <v>0</v>
      </c>
      <c r="L31" s="44">
        <v>2</v>
      </c>
      <c r="M31" s="44">
        <f>C31+D31+E31+F31+G31+H31+I31+J31+K31+L31</f>
        <v>8</v>
      </c>
      <c r="N31" s="46">
        <f t="shared" si="1"/>
        <v>0.8</v>
      </c>
      <c r="O31" s="46">
        <v>0.8</v>
      </c>
      <c r="P31" s="46">
        <f t="shared" si="2"/>
        <v>100</v>
      </c>
    </row>
    <row r="32" spans="1:16">
      <c r="A32" s="42">
        <v>27</v>
      </c>
      <c r="B32" s="42" t="s">
        <v>122</v>
      </c>
      <c r="C32" s="43">
        <v>0.8</v>
      </c>
      <c r="D32" s="44">
        <v>0</v>
      </c>
      <c r="E32" s="44">
        <v>0</v>
      </c>
      <c r="F32" s="44">
        <v>0</v>
      </c>
      <c r="G32" s="45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f t="shared" si="0"/>
        <v>0.8</v>
      </c>
      <c r="N32" s="46">
        <f t="shared" si="1"/>
        <v>0.08</v>
      </c>
      <c r="O32" s="46">
        <v>0.3</v>
      </c>
      <c r="P32" s="46">
        <f t="shared" si="2"/>
        <v>26.666666666666668</v>
      </c>
    </row>
    <row r="33" spans="1:16">
      <c r="A33" s="15">
        <v>28</v>
      </c>
      <c r="B33" s="15" t="s">
        <v>123</v>
      </c>
      <c r="C33" s="47">
        <v>17</v>
      </c>
      <c r="D33" s="48">
        <v>21</v>
      </c>
      <c r="E33" s="48">
        <v>21</v>
      </c>
      <c r="F33" s="48">
        <v>19</v>
      </c>
      <c r="G33" s="45">
        <v>21.5</v>
      </c>
      <c r="H33" s="44">
        <v>16</v>
      </c>
      <c r="I33" s="44">
        <v>21</v>
      </c>
      <c r="J33" s="48">
        <v>16</v>
      </c>
      <c r="K33" s="48">
        <v>22</v>
      </c>
      <c r="L33" s="48">
        <v>15.5</v>
      </c>
      <c r="M33" s="44">
        <f t="shared" si="0"/>
        <v>190</v>
      </c>
      <c r="N33" s="48">
        <f t="shared" si="1"/>
        <v>19</v>
      </c>
      <c r="O33" s="48">
        <v>19</v>
      </c>
      <c r="P33" s="46">
        <f t="shared" si="2"/>
        <v>100</v>
      </c>
    </row>
    <row r="34" spans="1:16">
      <c r="A34" s="42">
        <v>29</v>
      </c>
      <c r="B34" s="42" t="s">
        <v>124</v>
      </c>
      <c r="C34" s="44">
        <v>2.25</v>
      </c>
      <c r="D34" s="44">
        <v>2.25</v>
      </c>
      <c r="E34" s="43">
        <v>2.25</v>
      </c>
      <c r="F34" s="44">
        <v>2.25</v>
      </c>
      <c r="G34" s="45">
        <v>2.25</v>
      </c>
      <c r="H34" s="44">
        <v>2.25</v>
      </c>
      <c r="I34" s="44">
        <v>2.25</v>
      </c>
      <c r="J34" s="44">
        <v>2.25</v>
      </c>
      <c r="K34" s="44">
        <v>2.25</v>
      </c>
      <c r="L34" s="44">
        <v>2.25</v>
      </c>
      <c r="M34" s="44">
        <f t="shared" si="0"/>
        <v>22.5</v>
      </c>
      <c r="N34" s="48">
        <f t="shared" si="1"/>
        <v>2.25</v>
      </c>
      <c r="O34" s="46">
        <v>2.25</v>
      </c>
      <c r="P34" s="46">
        <f t="shared" si="2"/>
        <v>100</v>
      </c>
    </row>
    <row r="35" spans="1:16">
      <c r="A35" s="15">
        <v>8</v>
      </c>
      <c r="B35" s="15" t="s">
        <v>125</v>
      </c>
      <c r="C35" s="43">
        <v>0</v>
      </c>
      <c r="D35" s="44">
        <v>0</v>
      </c>
      <c r="E35" s="44">
        <v>0</v>
      </c>
      <c r="F35" s="44">
        <v>0</v>
      </c>
      <c r="G35" s="49">
        <v>64</v>
      </c>
      <c r="H35" s="44">
        <v>0</v>
      </c>
      <c r="I35" s="44">
        <v>0</v>
      </c>
      <c r="J35" s="44">
        <v>0</v>
      </c>
      <c r="K35" s="44">
        <v>0</v>
      </c>
      <c r="L35" s="44">
        <v>42</v>
      </c>
      <c r="M35" s="44">
        <f t="shared" si="0"/>
        <v>106</v>
      </c>
      <c r="N35" s="48">
        <f t="shared" si="1"/>
        <v>10.6</v>
      </c>
      <c r="O35" s="48">
        <v>15</v>
      </c>
      <c r="P35" s="46">
        <f t="shared" si="2"/>
        <v>70.666666666666671</v>
      </c>
    </row>
    <row r="36" spans="1:16" ht="18.75">
      <c r="A36" s="134" t="s">
        <v>277</v>
      </c>
      <c r="B36" s="134"/>
      <c r="C36" s="134"/>
      <c r="D36" s="134"/>
      <c r="E36" s="134"/>
      <c r="F36" s="134"/>
      <c r="G36" s="134"/>
      <c r="H36" s="134"/>
      <c r="I36" s="134"/>
      <c r="J36" s="134" t="s">
        <v>278</v>
      </c>
      <c r="K36" s="134"/>
    </row>
  </sheetData>
  <mergeCells count="19">
    <mergeCell ref="L5:L6"/>
    <mergeCell ref="O5:O6"/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J5:J6"/>
    <mergeCell ref="K5:K6"/>
  </mergeCells>
  <phoneticPr fontId="0" type="noConversion"/>
  <pageMargins left="0.51181102362204722" right="0.59055118110236227" top="0.59055118110236227" bottom="0.39370078740157483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1"/>
  </sheetPr>
  <dimension ref="D1:M23"/>
  <sheetViews>
    <sheetView workbookViewId="0">
      <selection activeCell="E11" sqref="E11"/>
    </sheetView>
  </sheetViews>
  <sheetFormatPr defaultRowHeight="12.75"/>
  <cols>
    <col min="2" max="3" width="5.28515625" customWidth="1"/>
    <col min="4" max="4" width="12.140625" customWidth="1"/>
    <col min="5" max="5" width="10.28515625" customWidth="1"/>
    <col min="6" max="6" width="10.7109375" customWidth="1"/>
    <col min="7" max="7" width="10" customWidth="1"/>
    <col min="8" max="8" width="10.85546875" customWidth="1"/>
    <col min="9" max="9" width="13.140625" customWidth="1"/>
  </cols>
  <sheetData>
    <row r="1" spans="4:13">
      <c r="I1" s="199" t="s">
        <v>20</v>
      </c>
      <c r="J1" s="199"/>
    </row>
    <row r="2" spans="4:13">
      <c r="I2" s="199" t="s">
        <v>24</v>
      </c>
      <c r="J2" s="199"/>
    </row>
    <row r="3" spans="4:13">
      <c r="I3" s="2"/>
      <c r="J3" s="2"/>
    </row>
    <row r="4" spans="4:13">
      <c r="D4" s="200" t="s">
        <v>21</v>
      </c>
      <c r="E4" s="200"/>
      <c r="F4" s="200"/>
      <c r="G4" s="200"/>
      <c r="H4" s="200"/>
      <c r="I4" s="200"/>
      <c r="J4" s="2"/>
    </row>
    <row r="5" spans="4:13" ht="12" customHeight="1"/>
    <row r="6" spans="4:13" ht="25.5" customHeight="1">
      <c r="D6" s="198" t="s">
        <v>22</v>
      </c>
      <c r="E6" s="201" t="s">
        <v>7</v>
      </c>
      <c r="F6" s="201"/>
      <c r="G6" s="201"/>
      <c r="H6" s="202" t="s">
        <v>5</v>
      </c>
      <c r="I6" s="8" t="s">
        <v>27</v>
      </c>
    </row>
    <row r="7" spans="4:13" ht="18.75" customHeight="1">
      <c r="D7" s="198"/>
      <c r="E7" s="3" t="s">
        <v>0</v>
      </c>
      <c r="F7" s="3" t="s">
        <v>1</v>
      </c>
      <c r="G7" s="3" t="s">
        <v>2</v>
      </c>
      <c r="H7" s="203"/>
      <c r="I7" s="4" t="s">
        <v>6</v>
      </c>
    </row>
    <row r="8" spans="4:13">
      <c r="D8" s="5">
        <v>1</v>
      </c>
      <c r="E8" s="10">
        <v>42.8</v>
      </c>
      <c r="F8" s="10">
        <v>49.67</v>
      </c>
      <c r="G8" s="10">
        <v>153.56</v>
      </c>
      <c r="H8" s="10">
        <v>1189.8800000000001</v>
      </c>
      <c r="I8" s="6">
        <v>48.06</v>
      </c>
    </row>
    <row r="9" spans="4:13">
      <c r="D9" s="5">
        <v>2</v>
      </c>
      <c r="E9" s="10">
        <v>43.15</v>
      </c>
      <c r="F9" s="10">
        <v>42.87</v>
      </c>
      <c r="G9" s="10">
        <v>174.14999999999998</v>
      </c>
      <c r="H9" s="10">
        <v>1183.8900000000001</v>
      </c>
      <c r="I9" s="6">
        <v>40.96</v>
      </c>
    </row>
    <row r="10" spans="4:13">
      <c r="D10" s="5">
        <v>3</v>
      </c>
      <c r="E10" s="10">
        <v>42.77</v>
      </c>
      <c r="F10" s="10">
        <v>41.910000000000004</v>
      </c>
      <c r="G10" s="10">
        <v>150.93</v>
      </c>
      <c r="H10" s="10">
        <v>1049.42</v>
      </c>
      <c r="I10" s="6">
        <v>49.209999999999994</v>
      </c>
    </row>
    <row r="11" spans="4:13">
      <c r="D11" s="5">
        <v>4</v>
      </c>
      <c r="E11" s="10">
        <v>50.37</v>
      </c>
      <c r="F11" s="10">
        <v>45.429999999999993</v>
      </c>
      <c r="G11" s="10">
        <v>156.03</v>
      </c>
      <c r="H11" s="10">
        <v>1114.22</v>
      </c>
      <c r="I11" s="6">
        <v>46.819999999999993</v>
      </c>
      <c r="M11" s="11"/>
    </row>
    <row r="12" spans="4:13">
      <c r="D12" s="5">
        <v>5</v>
      </c>
      <c r="E12" s="10">
        <v>37.019999999999996</v>
      </c>
      <c r="F12" s="10">
        <v>41.810000000000009</v>
      </c>
      <c r="G12" s="10">
        <v>131.41</v>
      </c>
      <c r="H12" s="10">
        <v>1034.9299999999998</v>
      </c>
      <c r="I12" s="6">
        <v>41.929999999999993</v>
      </c>
    </row>
    <row r="13" spans="4:13">
      <c r="D13" s="5">
        <v>6</v>
      </c>
      <c r="E13" s="10">
        <v>53.669999999999995</v>
      </c>
      <c r="F13" s="10">
        <v>59.43</v>
      </c>
      <c r="G13" s="10">
        <v>212</v>
      </c>
      <c r="H13" s="10">
        <v>1406.8</v>
      </c>
      <c r="I13" s="6">
        <v>45.84</v>
      </c>
    </row>
    <row r="14" spans="4:13">
      <c r="D14" s="5">
        <v>7</v>
      </c>
      <c r="E14" s="10">
        <v>54.8</v>
      </c>
      <c r="F14" s="10">
        <v>35.22</v>
      </c>
      <c r="G14" s="10">
        <v>155.69</v>
      </c>
      <c r="H14" s="10">
        <v>1134.8700000000001</v>
      </c>
      <c r="I14" s="6">
        <v>53.010000000000005</v>
      </c>
    </row>
    <row r="15" spans="4:13">
      <c r="D15" s="5">
        <v>8</v>
      </c>
      <c r="E15" s="10">
        <v>42.9</v>
      </c>
      <c r="F15" s="10">
        <v>47.04</v>
      </c>
      <c r="G15" s="10">
        <v>153.85999999999999</v>
      </c>
      <c r="H15" s="10">
        <v>1370.58</v>
      </c>
      <c r="I15" s="6">
        <v>26.160000000000004</v>
      </c>
    </row>
    <row r="16" spans="4:13">
      <c r="D16" s="5">
        <v>9</v>
      </c>
      <c r="E16" s="10">
        <v>46.92</v>
      </c>
      <c r="F16" s="10">
        <v>32.06</v>
      </c>
      <c r="G16" s="10">
        <v>185.98000000000002</v>
      </c>
      <c r="H16" s="10">
        <v>1244.29</v>
      </c>
      <c r="I16" s="6">
        <v>49.159999999999989</v>
      </c>
    </row>
    <row r="17" spans="4:9">
      <c r="D17" s="5">
        <v>10</v>
      </c>
      <c r="E17" s="10">
        <v>35.26</v>
      </c>
      <c r="F17" s="10">
        <v>39.120000000000005</v>
      </c>
      <c r="G17" s="10">
        <v>159.5</v>
      </c>
      <c r="H17" s="10">
        <v>1112.1299999999999</v>
      </c>
      <c r="I17" s="6">
        <v>44.279999999999994</v>
      </c>
    </row>
    <row r="18" spans="4:9">
      <c r="D18" s="5" t="s">
        <v>9</v>
      </c>
      <c r="E18" s="6">
        <f>SUM(E8:E17)</f>
        <v>449.66</v>
      </c>
      <c r="F18" s="6">
        <f>SUM(F8:F17)</f>
        <v>434.56000000000006</v>
      </c>
      <c r="G18" s="6">
        <f>SUM(G8:G17)</f>
        <v>1633.11</v>
      </c>
      <c r="H18" s="6">
        <f>SUM(H8:H17)</f>
        <v>11841.01</v>
      </c>
      <c r="I18" s="6">
        <f>SUM(I8:I17)</f>
        <v>445.43</v>
      </c>
    </row>
    <row r="19" spans="4:9" ht="25.5">
      <c r="D19" s="9" t="s">
        <v>23</v>
      </c>
      <c r="E19" s="7">
        <f>E18/10</f>
        <v>44.966000000000001</v>
      </c>
      <c r="F19" s="7">
        <f>F18/10</f>
        <v>43.456000000000003</v>
      </c>
      <c r="G19" s="7">
        <f>G18/10</f>
        <v>163.31099999999998</v>
      </c>
      <c r="H19" s="7">
        <f>H18/10</f>
        <v>1184.1010000000001</v>
      </c>
      <c r="I19" s="7">
        <f>I18/10</f>
        <v>44.542999999999999</v>
      </c>
    </row>
    <row r="21" spans="4:9">
      <c r="F21" s="12"/>
    </row>
    <row r="23" spans="4:9">
      <c r="E23" s="13"/>
    </row>
  </sheetData>
  <mergeCells count="6">
    <mergeCell ref="D6:D7"/>
    <mergeCell ref="I1:J1"/>
    <mergeCell ref="I2:J2"/>
    <mergeCell ref="D4:I4"/>
    <mergeCell ref="E6:G6"/>
    <mergeCell ref="H6:H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topLeftCell="C1" workbookViewId="0">
      <selection activeCell="AB9" sqref="AB9"/>
    </sheetView>
  </sheetViews>
  <sheetFormatPr defaultRowHeight="12.75"/>
  <cols>
    <col min="1" max="1" width="5.28515625" style="17" customWidth="1"/>
    <col min="2" max="2" width="12.140625" style="17" customWidth="1"/>
    <col min="3" max="3" width="10.28515625" style="17" customWidth="1"/>
    <col min="4" max="4" width="10.7109375" style="17" customWidth="1"/>
    <col min="5" max="5" width="10" style="17" customWidth="1"/>
    <col min="6" max="6" width="10.85546875" style="17" customWidth="1"/>
    <col min="7" max="7" width="13.140625" style="17" customWidth="1"/>
    <col min="8" max="9" width="9.140625" style="17"/>
    <col min="16" max="16" width="11.85546875" customWidth="1"/>
    <col min="259" max="260" width="5.28515625" customWidth="1"/>
    <col min="261" max="261" width="12.140625" customWidth="1"/>
    <col min="262" max="262" width="10.28515625" customWidth="1"/>
    <col min="263" max="263" width="10.7109375" customWidth="1"/>
    <col min="264" max="264" width="10" customWidth="1"/>
    <col min="265" max="265" width="10.85546875" customWidth="1"/>
    <col min="266" max="266" width="13.140625" customWidth="1"/>
    <col min="515" max="516" width="5.28515625" customWidth="1"/>
    <col min="517" max="517" width="12.140625" customWidth="1"/>
    <col min="518" max="518" width="10.28515625" customWidth="1"/>
    <col min="519" max="519" width="10.7109375" customWidth="1"/>
    <col min="520" max="520" width="10" customWidth="1"/>
    <col min="521" max="521" width="10.85546875" customWidth="1"/>
    <col min="522" max="522" width="13.140625" customWidth="1"/>
    <col min="771" max="772" width="5.28515625" customWidth="1"/>
    <col min="773" max="773" width="12.140625" customWidth="1"/>
    <col min="774" max="774" width="10.28515625" customWidth="1"/>
    <col min="775" max="775" width="10.7109375" customWidth="1"/>
    <col min="776" max="776" width="10" customWidth="1"/>
    <col min="777" max="777" width="10.85546875" customWidth="1"/>
    <col min="778" max="778" width="13.140625" customWidth="1"/>
    <col min="1027" max="1028" width="5.28515625" customWidth="1"/>
    <col min="1029" max="1029" width="12.140625" customWidth="1"/>
    <col min="1030" max="1030" width="10.28515625" customWidth="1"/>
    <col min="1031" max="1031" width="10.7109375" customWidth="1"/>
    <col min="1032" max="1032" width="10" customWidth="1"/>
    <col min="1033" max="1033" width="10.85546875" customWidth="1"/>
    <col min="1034" max="1034" width="13.140625" customWidth="1"/>
    <col min="1283" max="1284" width="5.28515625" customWidth="1"/>
    <col min="1285" max="1285" width="12.140625" customWidth="1"/>
    <col min="1286" max="1286" width="10.28515625" customWidth="1"/>
    <col min="1287" max="1287" width="10.7109375" customWidth="1"/>
    <col min="1288" max="1288" width="10" customWidth="1"/>
    <col min="1289" max="1289" width="10.85546875" customWidth="1"/>
    <col min="1290" max="1290" width="13.140625" customWidth="1"/>
    <col min="1539" max="1540" width="5.28515625" customWidth="1"/>
    <col min="1541" max="1541" width="12.140625" customWidth="1"/>
    <col min="1542" max="1542" width="10.28515625" customWidth="1"/>
    <col min="1543" max="1543" width="10.7109375" customWidth="1"/>
    <col min="1544" max="1544" width="10" customWidth="1"/>
    <col min="1545" max="1545" width="10.85546875" customWidth="1"/>
    <col min="1546" max="1546" width="13.140625" customWidth="1"/>
    <col min="1795" max="1796" width="5.28515625" customWidth="1"/>
    <col min="1797" max="1797" width="12.140625" customWidth="1"/>
    <col min="1798" max="1798" width="10.28515625" customWidth="1"/>
    <col min="1799" max="1799" width="10.7109375" customWidth="1"/>
    <col min="1800" max="1800" width="10" customWidth="1"/>
    <col min="1801" max="1801" width="10.85546875" customWidth="1"/>
    <col min="1802" max="1802" width="13.140625" customWidth="1"/>
    <col min="2051" max="2052" width="5.28515625" customWidth="1"/>
    <col min="2053" max="2053" width="12.140625" customWidth="1"/>
    <col min="2054" max="2054" width="10.28515625" customWidth="1"/>
    <col min="2055" max="2055" width="10.7109375" customWidth="1"/>
    <col min="2056" max="2056" width="10" customWidth="1"/>
    <col min="2057" max="2057" width="10.85546875" customWidth="1"/>
    <col min="2058" max="2058" width="13.140625" customWidth="1"/>
    <col min="2307" max="2308" width="5.28515625" customWidth="1"/>
    <col min="2309" max="2309" width="12.140625" customWidth="1"/>
    <col min="2310" max="2310" width="10.28515625" customWidth="1"/>
    <col min="2311" max="2311" width="10.7109375" customWidth="1"/>
    <col min="2312" max="2312" width="10" customWidth="1"/>
    <col min="2313" max="2313" width="10.85546875" customWidth="1"/>
    <col min="2314" max="2314" width="13.140625" customWidth="1"/>
    <col min="2563" max="2564" width="5.28515625" customWidth="1"/>
    <col min="2565" max="2565" width="12.140625" customWidth="1"/>
    <col min="2566" max="2566" width="10.28515625" customWidth="1"/>
    <col min="2567" max="2567" width="10.7109375" customWidth="1"/>
    <col min="2568" max="2568" width="10" customWidth="1"/>
    <col min="2569" max="2569" width="10.85546875" customWidth="1"/>
    <col min="2570" max="2570" width="13.140625" customWidth="1"/>
    <col min="2819" max="2820" width="5.28515625" customWidth="1"/>
    <col min="2821" max="2821" width="12.140625" customWidth="1"/>
    <col min="2822" max="2822" width="10.28515625" customWidth="1"/>
    <col min="2823" max="2823" width="10.7109375" customWidth="1"/>
    <col min="2824" max="2824" width="10" customWidth="1"/>
    <col min="2825" max="2825" width="10.85546875" customWidth="1"/>
    <col min="2826" max="2826" width="13.140625" customWidth="1"/>
    <col min="3075" max="3076" width="5.28515625" customWidth="1"/>
    <col min="3077" max="3077" width="12.140625" customWidth="1"/>
    <col min="3078" max="3078" width="10.28515625" customWidth="1"/>
    <col min="3079" max="3079" width="10.7109375" customWidth="1"/>
    <col min="3080" max="3080" width="10" customWidth="1"/>
    <col min="3081" max="3081" width="10.85546875" customWidth="1"/>
    <col min="3082" max="3082" width="13.140625" customWidth="1"/>
    <col min="3331" max="3332" width="5.28515625" customWidth="1"/>
    <col min="3333" max="3333" width="12.140625" customWidth="1"/>
    <col min="3334" max="3334" width="10.28515625" customWidth="1"/>
    <col min="3335" max="3335" width="10.7109375" customWidth="1"/>
    <col min="3336" max="3336" width="10" customWidth="1"/>
    <col min="3337" max="3337" width="10.85546875" customWidth="1"/>
    <col min="3338" max="3338" width="13.140625" customWidth="1"/>
    <col min="3587" max="3588" width="5.28515625" customWidth="1"/>
    <col min="3589" max="3589" width="12.140625" customWidth="1"/>
    <col min="3590" max="3590" width="10.28515625" customWidth="1"/>
    <col min="3591" max="3591" width="10.7109375" customWidth="1"/>
    <col min="3592" max="3592" width="10" customWidth="1"/>
    <col min="3593" max="3593" width="10.85546875" customWidth="1"/>
    <col min="3594" max="3594" width="13.140625" customWidth="1"/>
    <col min="3843" max="3844" width="5.28515625" customWidth="1"/>
    <col min="3845" max="3845" width="12.140625" customWidth="1"/>
    <col min="3846" max="3846" width="10.28515625" customWidth="1"/>
    <col min="3847" max="3847" width="10.7109375" customWidth="1"/>
    <col min="3848" max="3848" width="10" customWidth="1"/>
    <col min="3849" max="3849" width="10.85546875" customWidth="1"/>
    <col min="3850" max="3850" width="13.140625" customWidth="1"/>
    <col min="4099" max="4100" width="5.28515625" customWidth="1"/>
    <col min="4101" max="4101" width="12.140625" customWidth="1"/>
    <col min="4102" max="4102" width="10.28515625" customWidth="1"/>
    <col min="4103" max="4103" width="10.7109375" customWidth="1"/>
    <col min="4104" max="4104" width="10" customWidth="1"/>
    <col min="4105" max="4105" width="10.85546875" customWidth="1"/>
    <col min="4106" max="4106" width="13.140625" customWidth="1"/>
    <col min="4355" max="4356" width="5.28515625" customWidth="1"/>
    <col min="4357" max="4357" width="12.140625" customWidth="1"/>
    <col min="4358" max="4358" width="10.28515625" customWidth="1"/>
    <col min="4359" max="4359" width="10.7109375" customWidth="1"/>
    <col min="4360" max="4360" width="10" customWidth="1"/>
    <col min="4361" max="4361" width="10.85546875" customWidth="1"/>
    <col min="4362" max="4362" width="13.140625" customWidth="1"/>
    <col min="4611" max="4612" width="5.28515625" customWidth="1"/>
    <col min="4613" max="4613" width="12.140625" customWidth="1"/>
    <col min="4614" max="4614" width="10.28515625" customWidth="1"/>
    <col min="4615" max="4615" width="10.7109375" customWidth="1"/>
    <col min="4616" max="4616" width="10" customWidth="1"/>
    <col min="4617" max="4617" width="10.85546875" customWidth="1"/>
    <col min="4618" max="4618" width="13.140625" customWidth="1"/>
    <col min="4867" max="4868" width="5.28515625" customWidth="1"/>
    <col min="4869" max="4869" width="12.140625" customWidth="1"/>
    <col min="4870" max="4870" width="10.28515625" customWidth="1"/>
    <col min="4871" max="4871" width="10.7109375" customWidth="1"/>
    <col min="4872" max="4872" width="10" customWidth="1"/>
    <col min="4873" max="4873" width="10.85546875" customWidth="1"/>
    <col min="4874" max="4874" width="13.140625" customWidth="1"/>
    <col min="5123" max="5124" width="5.28515625" customWidth="1"/>
    <col min="5125" max="5125" width="12.140625" customWidth="1"/>
    <col min="5126" max="5126" width="10.28515625" customWidth="1"/>
    <col min="5127" max="5127" width="10.7109375" customWidth="1"/>
    <col min="5128" max="5128" width="10" customWidth="1"/>
    <col min="5129" max="5129" width="10.85546875" customWidth="1"/>
    <col min="5130" max="5130" width="13.140625" customWidth="1"/>
    <col min="5379" max="5380" width="5.28515625" customWidth="1"/>
    <col min="5381" max="5381" width="12.140625" customWidth="1"/>
    <col min="5382" max="5382" width="10.28515625" customWidth="1"/>
    <col min="5383" max="5383" width="10.7109375" customWidth="1"/>
    <col min="5384" max="5384" width="10" customWidth="1"/>
    <col min="5385" max="5385" width="10.85546875" customWidth="1"/>
    <col min="5386" max="5386" width="13.140625" customWidth="1"/>
    <col min="5635" max="5636" width="5.28515625" customWidth="1"/>
    <col min="5637" max="5637" width="12.140625" customWidth="1"/>
    <col min="5638" max="5638" width="10.28515625" customWidth="1"/>
    <col min="5639" max="5639" width="10.7109375" customWidth="1"/>
    <col min="5640" max="5640" width="10" customWidth="1"/>
    <col min="5641" max="5641" width="10.85546875" customWidth="1"/>
    <col min="5642" max="5642" width="13.140625" customWidth="1"/>
    <col min="5891" max="5892" width="5.28515625" customWidth="1"/>
    <col min="5893" max="5893" width="12.140625" customWidth="1"/>
    <col min="5894" max="5894" width="10.28515625" customWidth="1"/>
    <col min="5895" max="5895" width="10.7109375" customWidth="1"/>
    <col min="5896" max="5896" width="10" customWidth="1"/>
    <col min="5897" max="5897" width="10.85546875" customWidth="1"/>
    <col min="5898" max="5898" width="13.140625" customWidth="1"/>
    <col min="6147" max="6148" width="5.28515625" customWidth="1"/>
    <col min="6149" max="6149" width="12.140625" customWidth="1"/>
    <col min="6150" max="6150" width="10.28515625" customWidth="1"/>
    <col min="6151" max="6151" width="10.7109375" customWidth="1"/>
    <col min="6152" max="6152" width="10" customWidth="1"/>
    <col min="6153" max="6153" width="10.85546875" customWidth="1"/>
    <col min="6154" max="6154" width="13.140625" customWidth="1"/>
    <col min="6403" max="6404" width="5.28515625" customWidth="1"/>
    <col min="6405" max="6405" width="12.140625" customWidth="1"/>
    <col min="6406" max="6406" width="10.28515625" customWidth="1"/>
    <col min="6407" max="6407" width="10.7109375" customWidth="1"/>
    <col min="6408" max="6408" width="10" customWidth="1"/>
    <col min="6409" max="6409" width="10.85546875" customWidth="1"/>
    <col min="6410" max="6410" width="13.140625" customWidth="1"/>
    <col min="6659" max="6660" width="5.28515625" customWidth="1"/>
    <col min="6661" max="6661" width="12.140625" customWidth="1"/>
    <col min="6662" max="6662" width="10.28515625" customWidth="1"/>
    <col min="6663" max="6663" width="10.7109375" customWidth="1"/>
    <col min="6664" max="6664" width="10" customWidth="1"/>
    <col min="6665" max="6665" width="10.85546875" customWidth="1"/>
    <col min="6666" max="6666" width="13.140625" customWidth="1"/>
    <col min="6915" max="6916" width="5.28515625" customWidth="1"/>
    <col min="6917" max="6917" width="12.140625" customWidth="1"/>
    <col min="6918" max="6918" width="10.28515625" customWidth="1"/>
    <col min="6919" max="6919" width="10.7109375" customWidth="1"/>
    <col min="6920" max="6920" width="10" customWidth="1"/>
    <col min="6921" max="6921" width="10.85546875" customWidth="1"/>
    <col min="6922" max="6922" width="13.140625" customWidth="1"/>
    <col min="7171" max="7172" width="5.28515625" customWidth="1"/>
    <col min="7173" max="7173" width="12.140625" customWidth="1"/>
    <col min="7174" max="7174" width="10.28515625" customWidth="1"/>
    <col min="7175" max="7175" width="10.7109375" customWidth="1"/>
    <col min="7176" max="7176" width="10" customWidth="1"/>
    <col min="7177" max="7177" width="10.85546875" customWidth="1"/>
    <col min="7178" max="7178" width="13.140625" customWidth="1"/>
    <col min="7427" max="7428" width="5.28515625" customWidth="1"/>
    <col min="7429" max="7429" width="12.140625" customWidth="1"/>
    <col min="7430" max="7430" width="10.28515625" customWidth="1"/>
    <col min="7431" max="7431" width="10.7109375" customWidth="1"/>
    <col min="7432" max="7432" width="10" customWidth="1"/>
    <col min="7433" max="7433" width="10.85546875" customWidth="1"/>
    <col min="7434" max="7434" width="13.140625" customWidth="1"/>
    <col min="7683" max="7684" width="5.28515625" customWidth="1"/>
    <col min="7685" max="7685" width="12.140625" customWidth="1"/>
    <col min="7686" max="7686" width="10.28515625" customWidth="1"/>
    <col min="7687" max="7687" width="10.7109375" customWidth="1"/>
    <col min="7688" max="7688" width="10" customWidth="1"/>
    <col min="7689" max="7689" width="10.85546875" customWidth="1"/>
    <col min="7690" max="7690" width="13.140625" customWidth="1"/>
    <col min="7939" max="7940" width="5.28515625" customWidth="1"/>
    <col min="7941" max="7941" width="12.140625" customWidth="1"/>
    <col min="7942" max="7942" width="10.28515625" customWidth="1"/>
    <col min="7943" max="7943" width="10.7109375" customWidth="1"/>
    <col min="7944" max="7944" width="10" customWidth="1"/>
    <col min="7945" max="7945" width="10.85546875" customWidth="1"/>
    <col min="7946" max="7946" width="13.140625" customWidth="1"/>
    <col min="8195" max="8196" width="5.28515625" customWidth="1"/>
    <col min="8197" max="8197" width="12.140625" customWidth="1"/>
    <col min="8198" max="8198" width="10.28515625" customWidth="1"/>
    <col min="8199" max="8199" width="10.7109375" customWidth="1"/>
    <col min="8200" max="8200" width="10" customWidth="1"/>
    <col min="8201" max="8201" width="10.85546875" customWidth="1"/>
    <col min="8202" max="8202" width="13.140625" customWidth="1"/>
    <col min="8451" max="8452" width="5.28515625" customWidth="1"/>
    <col min="8453" max="8453" width="12.140625" customWidth="1"/>
    <col min="8454" max="8454" width="10.28515625" customWidth="1"/>
    <col min="8455" max="8455" width="10.7109375" customWidth="1"/>
    <col min="8456" max="8456" width="10" customWidth="1"/>
    <col min="8457" max="8457" width="10.85546875" customWidth="1"/>
    <col min="8458" max="8458" width="13.140625" customWidth="1"/>
    <col min="8707" max="8708" width="5.28515625" customWidth="1"/>
    <col min="8709" max="8709" width="12.140625" customWidth="1"/>
    <col min="8710" max="8710" width="10.28515625" customWidth="1"/>
    <col min="8711" max="8711" width="10.7109375" customWidth="1"/>
    <col min="8712" max="8712" width="10" customWidth="1"/>
    <col min="8713" max="8713" width="10.85546875" customWidth="1"/>
    <col min="8714" max="8714" width="13.140625" customWidth="1"/>
    <col min="8963" max="8964" width="5.28515625" customWidth="1"/>
    <col min="8965" max="8965" width="12.140625" customWidth="1"/>
    <col min="8966" max="8966" width="10.28515625" customWidth="1"/>
    <col min="8967" max="8967" width="10.7109375" customWidth="1"/>
    <col min="8968" max="8968" width="10" customWidth="1"/>
    <col min="8969" max="8969" width="10.85546875" customWidth="1"/>
    <col min="8970" max="8970" width="13.140625" customWidth="1"/>
    <col min="9219" max="9220" width="5.28515625" customWidth="1"/>
    <col min="9221" max="9221" width="12.140625" customWidth="1"/>
    <col min="9222" max="9222" width="10.28515625" customWidth="1"/>
    <col min="9223" max="9223" width="10.7109375" customWidth="1"/>
    <col min="9224" max="9224" width="10" customWidth="1"/>
    <col min="9225" max="9225" width="10.85546875" customWidth="1"/>
    <col min="9226" max="9226" width="13.140625" customWidth="1"/>
    <col min="9475" max="9476" width="5.28515625" customWidth="1"/>
    <col min="9477" max="9477" width="12.140625" customWidth="1"/>
    <col min="9478" max="9478" width="10.28515625" customWidth="1"/>
    <col min="9479" max="9479" width="10.7109375" customWidth="1"/>
    <col min="9480" max="9480" width="10" customWidth="1"/>
    <col min="9481" max="9481" width="10.85546875" customWidth="1"/>
    <col min="9482" max="9482" width="13.140625" customWidth="1"/>
    <col min="9731" max="9732" width="5.28515625" customWidth="1"/>
    <col min="9733" max="9733" width="12.140625" customWidth="1"/>
    <col min="9734" max="9734" width="10.28515625" customWidth="1"/>
    <col min="9735" max="9735" width="10.7109375" customWidth="1"/>
    <col min="9736" max="9736" width="10" customWidth="1"/>
    <col min="9737" max="9737" width="10.85546875" customWidth="1"/>
    <col min="9738" max="9738" width="13.140625" customWidth="1"/>
    <col min="9987" max="9988" width="5.28515625" customWidth="1"/>
    <col min="9989" max="9989" width="12.140625" customWidth="1"/>
    <col min="9990" max="9990" width="10.28515625" customWidth="1"/>
    <col min="9991" max="9991" width="10.7109375" customWidth="1"/>
    <col min="9992" max="9992" width="10" customWidth="1"/>
    <col min="9993" max="9993" width="10.85546875" customWidth="1"/>
    <col min="9994" max="9994" width="13.140625" customWidth="1"/>
    <col min="10243" max="10244" width="5.28515625" customWidth="1"/>
    <col min="10245" max="10245" width="12.140625" customWidth="1"/>
    <col min="10246" max="10246" width="10.28515625" customWidth="1"/>
    <col min="10247" max="10247" width="10.7109375" customWidth="1"/>
    <col min="10248" max="10248" width="10" customWidth="1"/>
    <col min="10249" max="10249" width="10.85546875" customWidth="1"/>
    <col min="10250" max="10250" width="13.140625" customWidth="1"/>
    <col min="10499" max="10500" width="5.28515625" customWidth="1"/>
    <col min="10501" max="10501" width="12.140625" customWidth="1"/>
    <col min="10502" max="10502" width="10.28515625" customWidth="1"/>
    <col min="10503" max="10503" width="10.7109375" customWidth="1"/>
    <col min="10504" max="10504" width="10" customWidth="1"/>
    <col min="10505" max="10505" width="10.85546875" customWidth="1"/>
    <col min="10506" max="10506" width="13.140625" customWidth="1"/>
    <col min="10755" max="10756" width="5.28515625" customWidth="1"/>
    <col min="10757" max="10757" width="12.140625" customWidth="1"/>
    <col min="10758" max="10758" width="10.28515625" customWidth="1"/>
    <col min="10759" max="10759" width="10.7109375" customWidth="1"/>
    <col min="10760" max="10760" width="10" customWidth="1"/>
    <col min="10761" max="10761" width="10.85546875" customWidth="1"/>
    <col min="10762" max="10762" width="13.140625" customWidth="1"/>
    <col min="11011" max="11012" width="5.28515625" customWidth="1"/>
    <col min="11013" max="11013" width="12.140625" customWidth="1"/>
    <col min="11014" max="11014" width="10.28515625" customWidth="1"/>
    <col min="11015" max="11015" width="10.7109375" customWidth="1"/>
    <col min="11016" max="11016" width="10" customWidth="1"/>
    <col min="11017" max="11017" width="10.85546875" customWidth="1"/>
    <col min="11018" max="11018" width="13.140625" customWidth="1"/>
    <col min="11267" max="11268" width="5.28515625" customWidth="1"/>
    <col min="11269" max="11269" width="12.140625" customWidth="1"/>
    <col min="11270" max="11270" width="10.28515625" customWidth="1"/>
    <col min="11271" max="11271" width="10.7109375" customWidth="1"/>
    <col min="11272" max="11272" width="10" customWidth="1"/>
    <col min="11273" max="11273" width="10.85546875" customWidth="1"/>
    <col min="11274" max="11274" width="13.140625" customWidth="1"/>
    <col min="11523" max="11524" width="5.28515625" customWidth="1"/>
    <col min="11525" max="11525" width="12.140625" customWidth="1"/>
    <col min="11526" max="11526" width="10.28515625" customWidth="1"/>
    <col min="11527" max="11527" width="10.7109375" customWidth="1"/>
    <col min="11528" max="11528" width="10" customWidth="1"/>
    <col min="11529" max="11529" width="10.85546875" customWidth="1"/>
    <col min="11530" max="11530" width="13.140625" customWidth="1"/>
    <col min="11779" max="11780" width="5.28515625" customWidth="1"/>
    <col min="11781" max="11781" width="12.140625" customWidth="1"/>
    <col min="11782" max="11782" width="10.28515625" customWidth="1"/>
    <col min="11783" max="11783" width="10.7109375" customWidth="1"/>
    <col min="11784" max="11784" width="10" customWidth="1"/>
    <col min="11785" max="11785" width="10.85546875" customWidth="1"/>
    <col min="11786" max="11786" width="13.140625" customWidth="1"/>
    <col min="12035" max="12036" width="5.28515625" customWidth="1"/>
    <col min="12037" max="12037" width="12.140625" customWidth="1"/>
    <col min="12038" max="12038" width="10.28515625" customWidth="1"/>
    <col min="12039" max="12039" width="10.7109375" customWidth="1"/>
    <col min="12040" max="12040" width="10" customWidth="1"/>
    <col min="12041" max="12041" width="10.85546875" customWidth="1"/>
    <col min="12042" max="12042" width="13.140625" customWidth="1"/>
    <col min="12291" max="12292" width="5.28515625" customWidth="1"/>
    <col min="12293" max="12293" width="12.140625" customWidth="1"/>
    <col min="12294" max="12294" width="10.28515625" customWidth="1"/>
    <col min="12295" max="12295" width="10.7109375" customWidth="1"/>
    <col min="12296" max="12296" width="10" customWidth="1"/>
    <col min="12297" max="12297" width="10.85546875" customWidth="1"/>
    <col min="12298" max="12298" width="13.140625" customWidth="1"/>
    <col min="12547" max="12548" width="5.28515625" customWidth="1"/>
    <col min="12549" max="12549" width="12.140625" customWidth="1"/>
    <col min="12550" max="12550" width="10.28515625" customWidth="1"/>
    <col min="12551" max="12551" width="10.7109375" customWidth="1"/>
    <col min="12552" max="12552" width="10" customWidth="1"/>
    <col min="12553" max="12553" width="10.85546875" customWidth="1"/>
    <col min="12554" max="12554" width="13.140625" customWidth="1"/>
    <col min="12803" max="12804" width="5.28515625" customWidth="1"/>
    <col min="12805" max="12805" width="12.140625" customWidth="1"/>
    <col min="12806" max="12806" width="10.28515625" customWidth="1"/>
    <col min="12807" max="12807" width="10.7109375" customWidth="1"/>
    <col min="12808" max="12808" width="10" customWidth="1"/>
    <col min="12809" max="12809" width="10.85546875" customWidth="1"/>
    <col min="12810" max="12810" width="13.140625" customWidth="1"/>
    <col min="13059" max="13060" width="5.28515625" customWidth="1"/>
    <col min="13061" max="13061" width="12.140625" customWidth="1"/>
    <col min="13062" max="13062" width="10.28515625" customWidth="1"/>
    <col min="13063" max="13063" width="10.7109375" customWidth="1"/>
    <col min="13064" max="13064" width="10" customWidth="1"/>
    <col min="13065" max="13065" width="10.85546875" customWidth="1"/>
    <col min="13066" max="13066" width="13.140625" customWidth="1"/>
    <col min="13315" max="13316" width="5.28515625" customWidth="1"/>
    <col min="13317" max="13317" width="12.140625" customWidth="1"/>
    <col min="13318" max="13318" width="10.28515625" customWidth="1"/>
    <col min="13319" max="13319" width="10.7109375" customWidth="1"/>
    <col min="13320" max="13320" width="10" customWidth="1"/>
    <col min="13321" max="13321" width="10.85546875" customWidth="1"/>
    <col min="13322" max="13322" width="13.140625" customWidth="1"/>
    <col min="13571" max="13572" width="5.28515625" customWidth="1"/>
    <col min="13573" max="13573" width="12.140625" customWidth="1"/>
    <col min="13574" max="13574" width="10.28515625" customWidth="1"/>
    <col min="13575" max="13575" width="10.7109375" customWidth="1"/>
    <col min="13576" max="13576" width="10" customWidth="1"/>
    <col min="13577" max="13577" width="10.85546875" customWidth="1"/>
    <col min="13578" max="13578" width="13.140625" customWidth="1"/>
    <col min="13827" max="13828" width="5.28515625" customWidth="1"/>
    <col min="13829" max="13829" width="12.140625" customWidth="1"/>
    <col min="13830" max="13830" width="10.28515625" customWidth="1"/>
    <col min="13831" max="13831" width="10.7109375" customWidth="1"/>
    <col min="13832" max="13832" width="10" customWidth="1"/>
    <col min="13833" max="13833" width="10.85546875" customWidth="1"/>
    <col min="13834" max="13834" width="13.140625" customWidth="1"/>
    <col min="14083" max="14084" width="5.28515625" customWidth="1"/>
    <col min="14085" max="14085" width="12.140625" customWidth="1"/>
    <col min="14086" max="14086" width="10.28515625" customWidth="1"/>
    <col min="14087" max="14087" width="10.7109375" customWidth="1"/>
    <col min="14088" max="14088" width="10" customWidth="1"/>
    <col min="14089" max="14089" width="10.85546875" customWidth="1"/>
    <col min="14090" max="14090" width="13.140625" customWidth="1"/>
    <col min="14339" max="14340" width="5.28515625" customWidth="1"/>
    <col min="14341" max="14341" width="12.140625" customWidth="1"/>
    <col min="14342" max="14342" width="10.28515625" customWidth="1"/>
    <col min="14343" max="14343" width="10.7109375" customWidth="1"/>
    <col min="14344" max="14344" width="10" customWidth="1"/>
    <col min="14345" max="14345" width="10.85546875" customWidth="1"/>
    <col min="14346" max="14346" width="13.140625" customWidth="1"/>
    <col min="14595" max="14596" width="5.28515625" customWidth="1"/>
    <col min="14597" max="14597" width="12.140625" customWidth="1"/>
    <col min="14598" max="14598" width="10.28515625" customWidth="1"/>
    <col min="14599" max="14599" width="10.7109375" customWidth="1"/>
    <col min="14600" max="14600" width="10" customWidth="1"/>
    <col min="14601" max="14601" width="10.85546875" customWidth="1"/>
    <col min="14602" max="14602" width="13.140625" customWidth="1"/>
    <col min="14851" max="14852" width="5.28515625" customWidth="1"/>
    <col min="14853" max="14853" width="12.140625" customWidth="1"/>
    <col min="14854" max="14854" width="10.28515625" customWidth="1"/>
    <col min="14855" max="14855" width="10.7109375" customWidth="1"/>
    <col min="14856" max="14856" width="10" customWidth="1"/>
    <col min="14857" max="14857" width="10.85546875" customWidth="1"/>
    <col min="14858" max="14858" width="13.140625" customWidth="1"/>
    <col min="15107" max="15108" width="5.28515625" customWidth="1"/>
    <col min="15109" max="15109" width="12.140625" customWidth="1"/>
    <col min="15110" max="15110" width="10.28515625" customWidth="1"/>
    <col min="15111" max="15111" width="10.7109375" customWidth="1"/>
    <col min="15112" max="15112" width="10" customWidth="1"/>
    <col min="15113" max="15113" width="10.85546875" customWidth="1"/>
    <col min="15114" max="15114" width="13.140625" customWidth="1"/>
    <col min="15363" max="15364" width="5.28515625" customWidth="1"/>
    <col min="15365" max="15365" width="12.140625" customWidth="1"/>
    <col min="15366" max="15366" width="10.28515625" customWidth="1"/>
    <col min="15367" max="15367" width="10.7109375" customWidth="1"/>
    <col min="15368" max="15368" width="10" customWidth="1"/>
    <col min="15369" max="15369" width="10.85546875" customWidth="1"/>
    <col min="15370" max="15370" width="13.140625" customWidth="1"/>
    <col min="15619" max="15620" width="5.28515625" customWidth="1"/>
    <col min="15621" max="15621" width="12.140625" customWidth="1"/>
    <col min="15622" max="15622" width="10.28515625" customWidth="1"/>
    <col min="15623" max="15623" width="10.7109375" customWidth="1"/>
    <col min="15624" max="15624" width="10" customWidth="1"/>
    <col min="15625" max="15625" width="10.85546875" customWidth="1"/>
    <col min="15626" max="15626" width="13.140625" customWidth="1"/>
    <col min="15875" max="15876" width="5.28515625" customWidth="1"/>
    <col min="15877" max="15877" width="12.140625" customWidth="1"/>
    <col min="15878" max="15878" width="10.28515625" customWidth="1"/>
    <col min="15879" max="15879" width="10.7109375" customWidth="1"/>
    <col min="15880" max="15880" width="10" customWidth="1"/>
    <col min="15881" max="15881" width="10.85546875" customWidth="1"/>
    <col min="15882" max="15882" width="13.140625" customWidth="1"/>
    <col min="16131" max="16132" width="5.28515625" customWidth="1"/>
    <col min="16133" max="16133" width="12.140625" customWidth="1"/>
    <col min="16134" max="16134" width="10.28515625" customWidth="1"/>
    <col min="16135" max="16135" width="10.7109375" customWidth="1"/>
    <col min="16136" max="16136" width="10" customWidth="1"/>
    <col min="16137" max="16137" width="10.85546875" customWidth="1"/>
    <col min="16138" max="16138" width="13.140625" customWidth="1"/>
  </cols>
  <sheetData>
    <row r="1" spans="2:29">
      <c r="G1" s="208" t="s">
        <v>20</v>
      </c>
      <c r="H1" s="208"/>
      <c r="P1" s="208" t="s">
        <v>38</v>
      </c>
      <c r="Q1" s="208"/>
    </row>
    <row r="2" spans="2:29">
      <c r="G2" s="208" t="s">
        <v>64</v>
      </c>
      <c r="H2" s="208"/>
      <c r="P2" s="208" t="s">
        <v>64</v>
      </c>
      <c r="Q2" s="208"/>
    </row>
    <row r="3" spans="2:29">
      <c r="G3" s="18"/>
      <c r="H3" s="18"/>
    </row>
    <row r="4" spans="2:29" ht="15.75">
      <c r="B4" s="209" t="s">
        <v>21</v>
      </c>
      <c r="C4" s="209"/>
      <c r="D4" s="209"/>
      <c r="E4" s="209"/>
      <c r="F4" s="209"/>
      <c r="G4" s="209"/>
      <c r="H4" s="18"/>
      <c r="K4" s="39" t="s">
        <v>36</v>
      </c>
      <c r="L4" s="39"/>
      <c r="M4" s="38"/>
      <c r="N4" s="38"/>
      <c r="O4" s="38"/>
      <c r="P4" s="38"/>
      <c r="Q4" s="38"/>
    </row>
    <row r="5" spans="2:29" ht="12" customHeight="1">
      <c r="K5" s="17"/>
      <c r="L5" s="17"/>
      <c r="M5" s="17"/>
      <c r="N5" s="17"/>
      <c r="O5" s="17"/>
      <c r="P5" s="17"/>
      <c r="Q5" s="17"/>
    </row>
    <row r="6" spans="2:29" ht="25.5" customHeight="1">
      <c r="B6" s="204" t="s">
        <v>22</v>
      </c>
      <c r="C6" s="205" t="s">
        <v>7</v>
      </c>
      <c r="D6" s="205"/>
      <c r="E6" s="205"/>
      <c r="F6" s="206" t="s">
        <v>5</v>
      </c>
      <c r="G6" s="24" t="s">
        <v>27</v>
      </c>
      <c r="K6" s="17"/>
      <c r="L6" s="17"/>
      <c r="M6" s="17"/>
      <c r="N6" s="17"/>
      <c r="O6" s="17"/>
      <c r="P6" s="17"/>
      <c r="Q6" s="17"/>
    </row>
    <row r="7" spans="2:29" ht="18.75" customHeight="1">
      <c r="B7" s="204"/>
      <c r="C7" s="25" t="s">
        <v>0</v>
      </c>
      <c r="D7" s="25" t="s">
        <v>1</v>
      </c>
      <c r="E7" s="25" t="s">
        <v>2</v>
      </c>
      <c r="F7" s="207"/>
      <c r="G7" s="26" t="s">
        <v>6</v>
      </c>
      <c r="K7" s="17"/>
      <c r="L7" s="17" t="s">
        <v>243</v>
      </c>
      <c r="M7" s="17" t="s">
        <v>244</v>
      </c>
      <c r="N7" s="17" t="s">
        <v>34</v>
      </c>
      <c r="O7" s="17" t="s">
        <v>35</v>
      </c>
      <c r="P7" s="17" t="s">
        <v>37</v>
      </c>
      <c r="Q7" s="17"/>
      <c r="U7" s="147"/>
      <c r="V7" s="147" t="s">
        <v>0</v>
      </c>
      <c r="W7" s="147" t="s">
        <v>95</v>
      </c>
      <c r="X7" s="147" t="s">
        <v>1</v>
      </c>
      <c r="Y7" s="147" t="s">
        <v>95</v>
      </c>
      <c r="Z7" s="147" t="s">
        <v>2</v>
      </c>
      <c r="AA7" s="147" t="s">
        <v>95</v>
      </c>
      <c r="AB7" s="147" t="s">
        <v>283</v>
      </c>
      <c r="AC7" s="5" t="s">
        <v>95</v>
      </c>
    </row>
    <row r="8" spans="2:29">
      <c r="B8" s="27">
        <v>1</v>
      </c>
      <c r="C8" s="19">
        <f>меню!D35</f>
        <v>31.416666666666664</v>
      </c>
      <c r="D8" s="19">
        <f>меню!E35</f>
        <v>35.24666666666667</v>
      </c>
      <c r="E8" s="19">
        <f>меню!F35</f>
        <v>152.25</v>
      </c>
      <c r="F8" s="19">
        <f>меню!G35</f>
        <v>1050.3</v>
      </c>
      <c r="G8" s="28">
        <f>меню!L35</f>
        <v>34.31</v>
      </c>
      <c r="K8" s="37">
        <v>1</v>
      </c>
      <c r="L8" s="82">
        <f>меню!G19</f>
        <v>293.35000000000002</v>
      </c>
      <c r="M8" s="28">
        <f>меню!G21</f>
        <v>44.41</v>
      </c>
      <c r="N8" s="28">
        <f>меню!G30</f>
        <v>520.12</v>
      </c>
      <c r="O8" s="28">
        <f>меню!G34</f>
        <v>192.42000000000002</v>
      </c>
      <c r="P8" s="28">
        <f t="shared" ref="P8:P17" si="0">SUM(L8:O8)</f>
        <v>1050.3</v>
      </c>
      <c r="Q8" s="17"/>
      <c r="U8" s="7">
        <v>1</v>
      </c>
      <c r="V8" s="7">
        <v>31.42</v>
      </c>
      <c r="W8" s="7">
        <f>V8*100/31.5</f>
        <v>99.746031746031747</v>
      </c>
      <c r="X8" s="7">
        <v>35.25</v>
      </c>
      <c r="Y8" s="7">
        <f>X8*100/35.25</f>
        <v>100</v>
      </c>
      <c r="Z8" s="7">
        <v>152.25</v>
      </c>
      <c r="AA8" s="7">
        <f>Z8*100/152.25</f>
        <v>100</v>
      </c>
      <c r="AB8" s="7">
        <v>1050.3</v>
      </c>
      <c r="AC8" s="7">
        <f>AB8*100/1050</f>
        <v>100.02857142857142</v>
      </c>
    </row>
    <row r="9" spans="2:29">
      <c r="B9" s="27">
        <v>2</v>
      </c>
      <c r="C9" s="19">
        <f>меню!D57</f>
        <v>31.583333333333339</v>
      </c>
      <c r="D9" s="19">
        <f>меню!E57</f>
        <v>35.229999999999997</v>
      </c>
      <c r="E9" s="19">
        <f>меню!F57</f>
        <v>152.22666666666669</v>
      </c>
      <c r="F9" s="19">
        <f>меню!G57</f>
        <v>1054.6033333333332</v>
      </c>
      <c r="G9" s="19">
        <f>меню!L57</f>
        <v>33.54</v>
      </c>
      <c r="K9" s="37">
        <v>2</v>
      </c>
      <c r="L9" s="82">
        <f>меню!G41</f>
        <v>335.71333333333331</v>
      </c>
      <c r="M9" s="28">
        <f>меню!G43</f>
        <v>65.45</v>
      </c>
      <c r="N9" s="28">
        <f>меню!G51</f>
        <v>433.23</v>
      </c>
      <c r="O9" s="28">
        <f>меню!G56</f>
        <v>220.21</v>
      </c>
      <c r="P9" s="28">
        <f t="shared" si="0"/>
        <v>1054.6033333333332</v>
      </c>
      <c r="Q9" s="17"/>
      <c r="U9" s="7">
        <v>2</v>
      </c>
      <c r="V9" s="7">
        <v>31.58</v>
      </c>
      <c r="W9" s="7">
        <f t="shared" ref="W9:W19" si="1">V9*100/31.5</f>
        <v>100.25396825396825</v>
      </c>
      <c r="X9" s="7">
        <v>35.229999999999997</v>
      </c>
      <c r="Y9" s="7">
        <f t="shared" ref="Y9:Y19" si="2">X9*100/35.25</f>
        <v>99.943262411347504</v>
      </c>
      <c r="Z9" s="7">
        <v>152.22999999999999</v>
      </c>
      <c r="AA9" s="7">
        <f t="shared" ref="AA9:AA19" si="3">Z9*100/152.25</f>
        <v>99.986863711001632</v>
      </c>
      <c r="AB9" s="7">
        <v>1058.5</v>
      </c>
      <c r="AC9" s="7">
        <f>AB9*100/1050</f>
        <v>100.80952380952381</v>
      </c>
    </row>
    <row r="10" spans="2:29">
      <c r="B10" s="27">
        <v>3</v>
      </c>
      <c r="C10" s="19">
        <f>меню!D81</f>
        <v>31.779999999999998</v>
      </c>
      <c r="D10" s="19">
        <f>меню!E81</f>
        <v>35.1</v>
      </c>
      <c r="E10" s="19">
        <f>меню!F81</f>
        <v>152.49</v>
      </c>
      <c r="F10" s="19">
        <f>меню!G81</f>
        <v>1041.9499999999998</v>
      </c>
      <c r="G10" s="19">
        <f>меню!L81</f>
        <v>33.630000000000003</v>
      </c>
      <c r="K10" s="37">
        <v>3</v>
      </c>
      <c r="L10" s="82">
        <f>меню!G63</f>
        <v>287.39999999999998</v>
      </c>
      <c r="M10" s="28">
        <f>меню!G65</f>
        <v>44.41</v>
      </c>
      <c r="N10" s="28">
        <f>меню!G74</f>
        <v>538.04</v>
      </c>
      <c r="O10" s="28">
        <f>меню!G80</f>
        <v>172.1</v>
      </c>
      <c r="P10" s="28">
        <f t="shared" si="0"/>
        <v>1041.9499999999998</v>
      </c>
      <c r="Q10" s="17"/>
      <c r="U10" s="7">
        <v>3</v>
      </c>
      <c r="V10" s="7">
        <v>31.779999999999998</v>
      </c>
      <c r="W10" s="7">
        <f t="shared" si="1"/>
        <v>100.88888888888887</v>
      </c>
      <c r="X10" s="7">
        <v>35.1</v>
      </c>
      <c r="Y10" s="7">
        <f t="shared" si="2"/>
        <v>99.574468085106389</v>
      </c>
      <c r="Z10" s="7">
        <v>152.49</v>
      </c>
      <c r="AA10" s="7">
        <f t="shared" si="3"/>
        <v>100.1576354679803</v>
      </c>
      <c r="AB10" s="7">
        <v>1041.95</v>
      </c>
      <c r="AC10" s="7">
        <f t="shared" ref="AC10:AC19" si="4">AB10*100/1050</f>
        <v>99.233333333333334</v>
      </c>
    </row>
    <row r="11" spans="2:29">
      <c r="B11" s="27">
        <v>4</v>
      </c>
      <c r="C11" s="19">
        <f>меню!D105</f>
        <v>31.47977777777778</v>
      </c>
      <c r="D11" s="19">
        <f>меню!E105</f>
        <v>35.006666666666661</v>
      </c>
      <c r="E11" s="19">
        <f>меню!F105</f>
        <v>152.60888888888888</v>
      </c>
      <c r="F11" s="19">
        <f>меню!G105</f>
        <v>1050.7308888888888</v>
      </c>
      <c r="G11" s="19">
        <f>меню!L105</f>
        <v>33.666666666666664</v>
      </c>
      <c r="J11" s="11"/>
      <c r="K11" s="37">
        <v>4</v>
      </c>
      <c r="L11" s="82">
        <f>меню!G88</f>
        <v>306.07888888888891</v>
      </c>
      <c r="M11" s="28">
        <f>меню!G90</f>
        <v>65.45</v>
      </c>
      <c r="N11" s="28">
        <f>меню!G99</f>
        <v>436.09199999999998</v>
      </c>
      <c r="O11" s="28">
        <f>меню!G104</f>
        <v>243.11</v>
      </c>
      <c r="P11" s="28">
        <f t="shared" si="0"/>
        <v>1050.7308888888888</v>
      </c>
      <c r="Q11" s="17"/>
      <c r="U11" s="7">
        <v>4</v>
      </c>
      <c r="V11" s="7">
        <v>31.48</v>
      </c>
      <c r="W11" s="7">
        <f t="shared" si="1"/>
        <v>99.936507936507937</v>
      </c>
      <c r="X11" s="7">
        <v>35.006666666666661</v>
      </c>
      <c r="Y11" s="7">
        <f t="shared" si="2"/>
        <v>99.309692671394785</v>
      </c>
      <c r="Z11" s="7">
        <v>152.61000000000001</v>
      </c>
      <c r="AA11" s="7">
        <f t="shared" si="3"/>
        <v>100.23645320197045</v>
      </c>
      <c r="AB11" s="7">
        <v>1050.73</v>
      </c>
      <c r="AC11" s="7">
        <f t="shared" si="4"/>
        <v>100.06952380952382</v>
      </c>
    </row>
    <row r="12" spans="2:29">
      <c r="B12" s="27">
        <v>5</v>
      </c>
      <c r="C12" s="19">
        <f>меню!D129</f>
        <v>31.436666666666667</v>
      </c>
      <c r="D12" s="19">
        <f>меню!E129</f>
        <v>35.330000000000005</v>
      </c>
      <c r="E12" s="19">
        <f>меню!F129</f>
        <v>151.6033333333333</v>
      </c>
      <c r="F12" s="19">
        <f>меню!G129</f>
        <v>1057.9199999999998</v>
      </c>
      <c r="G12" s="19">
        <f>меню!L129</f>
        <v>33.630000000000003</v>
      </c>
      <c r="K12" s="37">
        <v>5</v>
      </c>
      <c r="L12" s="83">
        <f>меню!G112</f>
        <v>330.88</v>
      </c>
      <c r="M12" s="28">
        <f>меню!G114</f>
        <v>44.41</v>
      </c>
      <c r="N12" s="28">
        <f>меню!G122</f>
        <v>532.30999999999995</v>
      </c>
      <c r="O12" s="28">
        <f>меню!G128</f>
        <v>150.32</v>
      </c>
      <c r="P12" s="84">
        <f t="shared" si="0"/>
        <v>1057.9199999999998</v>
      </c>
      <c r="Q12" s="17"/>
      <c r="U12" s="7">
        <v>5</v>
      </c>
      <c r="V12" s="7">
        <v>31.436666666666667</v>
      </c>
      <c r="W12" s="7">
        <f t="shared" si="1"/>
        <v>99.798941798941811</v>
      </c>
      <c r="X12" s="7">
        <v>35.33</v>
      </c>
      <c r="Y12" s="7">
        <f t="shared" si="2"/>
        <v>100.22695035460993</v>
      </c>
      <c r="Z12" s="7">
        <v>151.6</v>
      </c>
      <c r="AA12" s="7">
        <f t="shared" si="3"/>
        <v>99.573070607553362</v>
      </c>
      <c r="AB12" s="7">
        <v>1057.92</v>
      </c>
      <c r="AC12" s="7">
        <f t="shared" si="4"/>
        <v>100.75428571428571</v>
      </c>
    </row>
    <row r="13" spans="2:29">
      <c r="B13" s="27">
        <v>6</v>
      </c>
      <c r="C13" s="19">
        <f>меню!D154</f>
        <v>31.186666666666667</v>
      </c>
      <c r="D13" s="19">
        <f>меню!E154</f>
        <v>35.286666666666662</v>
      </c>
      <c r="E13" s="19">
        <f>меню!F154</f>
        <v>152.18</v>
      </c>
      <c r="F13" s="19">
        <f>меню!G154</f>
        <v>1050</v>
      </c>
      <c r="G13" s="19">
        <f>меню!L154</f>
        <v>33.81</v>
      </c>
      <c r="K13" s="37">
        <v>6</v>
      </c>
      <c r="L13" s="82">
        <f>меню!G136</f>
        <v>320.68</v>
      </c>
      <c r="M13" s="28">
        <f>меню!G138</f>
        <v>65.45</v>
      </c>
      <c r="N13" s="28">
        <f>меню!G148</f>
        <v>461.41999999999996</v>
      </c>
      <c r="O13" s="28">
        <f>меню!G153</f>
        <v>202.45</v>
      </c>
      <c r="P13" s="28">
        <f t="shared" si="0"/>
        <v>1050</v>
      </c>
      <c r="Q13" s="17"/>
      <c r="U13" s="7">
        <v>6</v>
      </c>
      <c r="V13" s="7">
        <v>31.186666666666667</v>
      </c>
      <c r="W13" s="7">
        <f t="shared" si="1"/>
        <v>99.005291005291014</v>
      </c>
      <c r="X13" s="7">
        <v>35.286666666666662</v>
      </c>
      <c r="Y13" s="7">
        <f t="shared" si="2"/>
        <v>100.10401891252954</v>
      </c>
      <c r="Z13" s="7">
        <v>152.18</v>
      </c>
      <c r="AA13" s="7">
        <f t="shared" si="3"/>
        <v>99.954022988505741</v>
      </c>
      <c r="AB13" s="7">
        <v>1050</v>
      </c>
      <c r="AC13" s="7">
        <f t="shared" si="4"/>
        <v>100</v>
      </c>
    </row>
    <row r="14" spans="2:29">
      <c r="B14" s="27">
        <v>7</v>
      </c>
      <c r="C14" s="19">
        <f>меню!D179</f>
        <v>31.500000000000007</v>
      </c>
      <c r="D14" s="19">
        <f>меню!E179</f>
        <v>35.519999999999996</v>
      </c>
      <c r="E14" s="19">
        <f>меню!F179</f>
        <v>152.25</v>
      </c>
      <c r="F14" s="19">
        <f>меню!G179</f>
        <v>1050.1466666666668</v>
      </c>
      <c r="G14" s="19">
        <f>меню!L179</f>
        <v>33.713333333333331</v>
      </c>
      <c r="K14" s="37">
        <v>7</v>
      </c>
      <c r="L14" s="82">
        <f>меню!G161</f>
        <v>356.73666666666668</v>
      </c>
      <c r="M14" s="28">
        <f>меню!G163</f>
        <v>65.45</v>
      </c>
      <c r="N14" s="28">
        <f>меню!G172</f>
        <v>459.0200000000001</v>
      </c>
      <c r="O14" s="28">
        <f>меню!G178</f>
        <v>168.94</v>
      </c>
      <c r="P14" s="28">
        <f t="shared" si="0"/>
        <v>1050.1466666666668</v>
      </c>
      <c r="Q14" s="17"/>
      <c r="U14" s="7">
        <v>7</v>
      </c>
      <c r="V14" s="7">
        <v>31.5</v>
      </c>
      <c r="W14" s="7">
        <f t="shared" si="1"/>
        <v>100</v>
      </c>
      <c r="X14" s="7">
        <v>35.520000000000003</v>
      </c>
      <c r="Y14" s="7">
        <f t="shared" si="2"/>
        <v>100.76595744680853</v>
      </c>
      <c r="Z14" s="7">
        <v>152.25</v>
      </c>
      <c r="AA14" s="7">
        <f t="shared" si="3"/>
        <v>100</v>
      </c>
      <c r="AB14" s="7">
        <v>1050.1466666666668</v>
      </c>
      <c r="AC14" s="7">
        <f t="shared" si="4"/>
        <v>100.01396825396826</v>
      </c>
    </row>
    <row r="15" spans="2:29">
      <c r="B15" s="27">
        <v>8</v>
      </c>
      <c r="C15" s="19">
        <f>меню!D203</f>
        <v>31.586666666666673</v>
      </c>
      <c r="D15" s="19">
        <f>меню!E203</f>
        <v>34.63666666666667</v>
      </c>
      <c r="E15" s="19">
        <f>меню!F203</f>
        <v>152.6</v>
      </c>
      <c r="F15" s="19">
        <f>меню!G203</f>
        <v>1050.9000000000001</v>
      </c>
      <c r="G15" s="19">
        <f>меню!L203</f>
        <v>33.874000000000002</v>
      </c>
      <c r="K15" s="37">
        <v>8</v>
      </c>
      <c r="L15" s="82">
        <f>меню!G186</f>
        <v>298.06</v>
      </c>
      <c r="M15" s="28">
        <f>меню!G188</f>
        <v>65.45</v>
      </c>
      <c r="N15" s="28">
        <f>меню!G198</f>
        <v>524.23</v>
      </c>
      <c r="O15" s="28">
        <f>меню!G202</f>
        <v>163.16</v>
      </c>
      <c r="P15" s="28">
        <f t="shared" si="0"/>
        <v>1050.9000000000001</v>
      </c>
      <c r="Q15" s="17"/>
      <c r="U15" s="7">
        <v>8</v>
      </c>
      <c r="V15" s="7">
        <v>31.586666666666673</v>
      </c>
      <c r="W15" s="7">
        <f t="shared" si="1"/>
        <v>100.27513227513229</v>
      </c>
      <c r="X15" s="7">
        <v>34.63666666666667</v>
      </c>
      <c r="Y15" s="7">
        <f t="shared" si="2"/>
        <v>98.260047281323892</v>
      </c>
      <c r="Z15" s="7">
        <v>152.6</v>
      </c>
      <c r="AA15" s="7">
        <f t="shared" si="3"/>
        <v>100.22988505747126</v>
      </c>
      <c r="AB15" s="7">
        <v>1050.9000000000001</v>
      </c>
      <c r="AC15" s="7">
        <f t="shared" si="4"/>
        <v>100.0857142857143</v>
      </c>
    </row>
    <row r="16" spans="2:29">
      <c r="B16" s="27">
        <v>9</v>
      </c>
      <c r="C16" s="19">
        <f>меню!D227</f>
        <v>31.500000000000007</v>
      </c>
      <c r="D16" s="19">
        <f>меню!E227</f>
        <v>35.64</v>
      </c>
      <c r="E16" s="19">
        <f>меню!F227</f>
        <v>152.18</v>
      </c>
      <c r="F16" s="19">
        <f>меню!G227</f>
        <v>1049.5366666666666</v>
      </c>
      <c r="G16" s="19">
        <f>меню!L227</f>
        <v>33.543333333333329</v>
      </c>
      <c r="K16" s="37">
        <v>9</v>
      </c>
      <c r="L16" s="82">
        <f>меню!G210</f>
        <v>353.50666666666672</v>
      </c>
      <c r="M16" s="28">
        <f>меню!G212</f>
        <v>44.41</v>
      </c>
      <c r="N16" s="28">
        <f>меню!G221</f>
        <v>430.53</v>
      </c>
      <c r="O16" s="28">
        <f>меню!G226</f>
        <v>221.09</v>
      </c>
      <c r="P16" s="28">
        <f t="shared" si="0"/>
        <v>1049.5366666666666</v>
      </c>
      <c r="Q16" s="17"/>
      <c r="U16" s="7">
        <v>9</v>
      </c>
      <c r="V16" s="7">
        <v>31.500000000000007</v>
      </c>
      <c r="W16" s="7">
        <f t="shared" si="1"/>
        <v>100.00000000000003</v>
      </c>
      <c r="X16" s="7">
        <v>35.64</v>
      </c>
      <c r="Y16" s="7">
        <f t="shared" si="2"/>
        <v>101.1063829787234</v>
      </c>
      <c r="Z16" s="7">
        <v>152.18</v>
      </c>
      <c r="AA16" s="7">
        <f t="shared" si="3"/>
        <v>99.954022988505741</v>
      </c>
      <c r="AB16" s="7">
        <v>1049.5366666666666</v>
      </c>
      <c r="AC16" s="7">
        <f t="shared" si="4"/>
        <v>99.95587301587301</v>
      </c>
    </row>
    <row r="17" spans="2:29">
      <c r="B17" s="27">
        <v>10</v>
      </c>
      <c r="C17" s="19">
        <f>меню!D253</f>
        <v>31.526666666666667</v>
      </c>
      <c r="D17" s="19">
        <f>меню!E253</f>
        <v>35.469666666666669</v>
      </c>
      <c r="E17" s="19">
        <f>меню!F253</f>
        <v>152.13</v>
      </c>
      <c r="F17" s="19">
        <f>меню!G253</f>
        <v>1043.94</v>
      </c>
      <c r="G17" s="19">
        <f>меню!L253</f>
        <v>33.781999999999996</v>
      </c>
      <c r="K17" s="37">
        <v>10</v>
      </c>
      <c r="L17" s="82">
        <f>меню!G234</f>
        <v>298.19</v>
      </c>
      <c r="M17" s="28">
        <f>меню!G236</f>
        <v>65.45</v>
      </c>
      <c r="N17" s="28">
        <f>меню!G246</f>
        <v>391.5</v>
      </c>
      <c r="O17" s="28">
        <f>меню!G252</f>
        <v>288.79999999999995</v>
      </c>
      <c r="P17" s="28">
        <f t="shared" si="0"/>
        <v>1043.94</v>
      </c>
      <c r="Q17" s="17"/>
      <c r="U17" s="7">
        <v>10</v>
      </c>
      <c r="V17" s="7">
        <v>31.526666666666667</v>
      </c>
      <c r="W17" s="7">
        <f t="shared" si="1"/>
        <v>100.08465608465607</v>
      </c>
      <c r="X17" s="7">
        <v>35.469666666666669</v>
      </c>
      <c r="Y17" s="7">
        <f t="shared" si="2"/>
        <v>100.62316784869977</v>
      </c>
      <c r="Z17" s="7">
        <v>152.13</v>
      </c>
      <c r="AA17" s="7">
        <f t="shared" si="3"/>
        <v>99.921182266009851</v>
      </c>
      <c r="AB17" s="7">
        <v>1043.94</v>
      </c>
      <c r="AC17" s="7">
        <f t="shared" si="4"/>
        <v>99.42285714285714</v>
      </c>
    </row>
    <row r="18" spans="2:29">
      <c r="B18" s="27" t="s">
        <v>9</v>
      </c>
      <c r="C18" s="28">
        <f>SUM(C8:C17)</f>
        <v>314.99644444444448</v>
      </c>
      <c r="D18" s="28">
        <f>SUM(D8:D17)</f>
        <v>352.4663333333333</v>
      </c>
      <c r="E18" s="28">
        <f>SUM(E8:E17)</f>
        <v>1522.5188888888888</v>
      </c>
      <c r="F18" s="28">
        <f>SUM(F8:F17)</f>
        <v>10500.027555555556</v>
      </c>
      <c r="G18" s="28">
        <f>SUM(G8:G17)</f>
        <v>337.49933333333331</v>
      </c>
      <c r="K18" s="17" t="s">
        <v>37</v>
      </c>
      <c r="L18" s="30">
        <f>SUM(L8:L17)</f>
        <v>3180.5955555555552</v>
      </c>
      <c r="M18" s="30">
        <f>SUM(M8:M17)</f>
        <v>570.34</v>
      </c>
      <c r="N18" s="30">
        <f>SUM(N8:N17)</f>
        <v>4726.4920000000002</v>
      </c>
      <c r="O18" s="30">
        <f>SUM(O8:O17)</f>
        <v>2022.6000000000001</v>
      </c>
      <c r="P18" s="30">
        <f>SUM(L18:O18)</f>
        <v>10500.027555555556</v>
      </c>
      <c r="Q18" s="17"/>
      <c r="U18" s="7" t="s">
        <v>9</v>
      </c>
      <c r="V18" s="7">
        <f>SUM(V8:V17)</f>
        <v>314.99666666666667</v>
      </c>
      <c r="W18" s="7"/>
      <c r="X18" s="7">
        <f>SUM(X8:X17)</f>
        <v>352.46966666666663</v>
      </c>
      <c r="Y18" s="7"/>
      <c r="Z18" s="7">
        <f>SUM(Z8:Z17)</f>
        <v>1522.52</v>
      </c>
      <c r="AA18" s="7"/>
      <c r="AB18" s="7">
        <f>SUM(AB8:AB17)</f>
        <v>10503.923333333334</v>
      </c>
      <c r="AC18" s="7"/>
    </row>
    <row r="19" spans="2:29" ht="25.5">
      <c r="B19" s="29" t="s">
        <v>23</v>
      </c>
      <c r="C19" s="31">
        <f>C18/10</f>
        <v>31.499644444444449</v>
      </c>
      <c r="D19" s="31">
        <f>D18/10</f>
        <v>35.246633333333328</v>
      </c>
      <c r="E19" s="31">
        <f>E18/10</f>
        <v>152.25188888888889</v>
      </c>
      <c r="F19" s="31">
        <f>F18/10</f>
        <v>1050.0027555555557</v>
      </c>
      <c r="G19" s="31">
        <f>G18/10</f>
        <v>33.749933333333331</v>
      </c>
      <c r="K19" s="17"/>
      <c r="L19" s="30">
        <f>L18/10</f>
        <v>318.05955555555551</v>
      </c>
      <c r="M19" s="30">
        <f>M18/10</f>
        <v>57.034000000000006</v>
      </c>
      <c r="N19" s="30">
        <f>N18/10</f>
        <v>472.64920000000001</v>
      </c>
      <c r="O19" s="30">
        <f>O18/10</f>
        <v>202.26000000000002</v>
      </c>
      <c r="P19" s="30">
        <f>P18/10</f>
        <v>1050.0027555555557</v>
      </c>
      <c r="Q19" s="17"/>
      <c r="U19" s="7"/>
      <c r="V19" s="179">
        <f>V18/10</f>
        <v>31.499666666666666</v>
      </c>
      <c r="W19" s="7">
        <f t="shared" si="1"/>
        <v>99.9989417989418</v>
      </c>
      <c r="X19" s="7">
        <f>X18/10</f>
        <v>35.246966666666665</v>
      </c>
      <c r="Y19" s="180">
        <f t="shared" si="2"/>
        <v>99.991394799054376</v>
      </c>
      <c r="Z19" s="7">
        <f>Z18/10</f>
        <v>152.25200000000001</v>
      </c>
      <c r="AA19" s="180">
        <f t="shared" si="3"/>
        <v>100.00131362889984</v>
      </c>
      <c r="AB19" s="7">
        <f>AB18/10</f>
        <v>1050.3923333333335</v>
      </c>
      <c r="AC19" s="7">
        <f t="shared" si="4"/>
        <v>100.0373650793651</v>
      </c>
    </row>
    <row r="20" spans="2:29">
      <c r="L20" s="12"/>
      <c r="M20" s="12"/>
      <c r="N20" s="12"/>
      <c r="O20" s="126"/>
      <c r="P20" s="12"/>
      <c r="V20" s="12"/>
      <c r="W20" s="12"/>
      <c r="X20" s="12"/>
      <c r="Y20" s="12"/>
      <c r="Z20" s="12"/>
      <c r="AA20" s="12"/>
      <c r="AB20" s="12"/>
      <c r="AC20" s="12"/>
    </row>
    <row r="21" spans="2:29">
      <c r="C21" s="86">
        <f>C19*100/42</f>
        <v>74.999153439153446</v>
      </c>
      <c r="D21" s="86">
        <f>D19*100/47</f>
        <v>74.992836879432616</v>
      </c>
      <c r="E21" s="86">
        <f>E19*100/203</f>
        <v>75.000930487137381</v>
      </c>
      <c r="F21" s="86">
        <f>F19*100/1400</f>
        <v>75.000196825396841</v>
      </c>
    </row>
    <row r="23" spans="2:29">
      <c r="C23" s="30"/>
    </row>
    <row r="26" spans="2:29">
      <c r="C26" s="30"/>
      <c r="D26" s="30"/>
      <c r="E26" s="30"/>
      <c r="F26" s="30"/>
    </row>
    <row r="27" spans="2:29">
      <c r="C27" s="30"/>
      <c r="D27" s="30"/>
      <c r="E27" s="30"/>
      <c r="F27" s="30"/>
    </row>
  </sheetData>
  <mergeCells count="8">
    <mergeCell ref="B6:B7"/>
    <mergeCell ref="C6:E6"/>
    <mergeCell ref="F6:F7"/>
    <mergeCell ref="P1:Q1"/>
    <mergeCell ref="P2:Q2"/>
    <mergeCell ref="G1:H1"/>
    <mergeCell ref="G2:H2"/>
    <mergeCell ref="B4:G4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3"/>
  <sheetViews>
    <sheetView tabSelected="1" topLeftCell="A31" workbookViewId="0">
      <selection activeCell="U49" sqref="U49"/>
    </sheetView>
  </sheetViews>
  <sheetFormatPr defaultRowHeight="12.75"/>
  <cols>
    <col min="1" max="1" width="3.5703125" customWidth="1"/>
    <col min="2" max="2" width="25" customWidth="1"/>
    <col min="8" max="8" width="8.28515625" customWidth="1"/>
    <col min="9" max="9" width="6.42578125" customWidth="1"/>
    <col min="13" max="13" width="8" customWidth="1"/>
    <col min="14" max="14" width="6.85546875" customWidth="1"/>
  </cols>
  <sheetData>
    <row r="1" spans="1:18" ht="15.75">
      <c r="A1" s="214"/>
      <c r="B1" s="214"/>
      <c r="C1" s="36"/>
      <c r="M1" s="32"/>
      <c r="N1" s="50" t="s">
        <v>39</v>
      </c>
      <c r="O1" s="50"/>
      <c r="P1" s="50"/>
      <c r="Q1" s="50"/>
    </row>
    <row r="2" spans="1:18" ht="15.75">
      <c r="A2" s="22"/>
      <c r="B2" s="16"/>
      <c r="C2" s="36"/>
      <c r="M2" s="215" t="s">
        <v>127</v>
      </c>
      <c r="N2" s="215"/>
      <c r="O2" s="215"/>
      <c r="P2" s="215"/>
      <c r="Q2" s="215"/>
    </row>
    <row r="3" spans="1:18" ht="15.75">
      <c r="A3" s="22"/>
      <c r="B3" s="16"/>
      <c r="C3" s="36"/>
      <c r="M3" s="215" t="s">
        <v>65</v>
      </c>
      <c r="N3" s="215"/>
      <c r="O3" s="215"/>
      <c r="P3" s="215"/>
      <c r="Q3" s="215"/>
    </row>
    <row r="4" spans="1:18" ht="15.75">
      <c r="A4" s="22"/>
      <c r="B4" s="16"/>
      <c r="C4" s="36"/>
      <c r="M4" s="217" t="s">
        <v>66</v>
      </c>
      <c r="N4" s="218"/>
      <c r="O4" s="218"/>
      <c r="P4" s="218"/>
      <c r="Q4" s="218"/>
    </row>
    <row r="5" spans="1:18" ht="15.75">
      <c r="A5" s="22"/>
      <c r="B5" s="16"/>
      <c r="C5" s="36"/>
      <c r="M5" s="216" t="s">
        <v>239</v>
      </c>
      <c r="N5" s="216"/>
      <c r="O5" s="216"/>
      <c r="P5" s="216"/>
      <c r="Q5" s="216"/>
    </row>
    <row r="6" spans="1:18" ht="15.75">
      <c r="A6" s="22"/>
      <c r="B6" s="16"/>
      <c r="C6" s="36"/>
      <c r="D6" s="32"/>
      <c r="E6" s="33"/>
      <c r="F6" s="33"/>
      <c r="G6" s="34"/>
      <c r="H6" s="41"/>
    </row>
    <row r="7" spans="1:18">
      <c r="A7" s="21"/>
      <c r="B7" s="16"/>
      <c r="C7" s="36"/>
      <c r="D7" s="32"/>
      <c r="E7" s="32"/>
      <c r="F7" s="32"/>
      <c r="G7" s="32"/>
      <c r="H7" s="41"/>
    </row>
    <row r="8" spans="1:18">
      <c r="A8" s="212" t="s">
        <v>266</v>
      </c>
      <c r="B8" s="212"/>
      <c r="C8" s="212"/>
      <c r="D8" s="212"/>
      <c r="E8" s="212"/>
      <c r="F8" s="212"/>
      <c r="G8" s="212"/>
      <c r="H8" s="212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1:18">
      <c r="A9" s="219"/>
      <c r="B9" s="219"/>
      <c r="C9" s="219"/>
      <c r="D9" s="219"/>
      <c r="E9" s="219"/>
      <c r="F9" s="219"/>
      <c r="G9" s="219"/>
      <c r="H9" s="219"/>
    </row>
    <row r="10" spans="1:18">
      <c r="A10" s="21"/>
      <c r="B10" s="21"/>
      <c r="C10" s="35"/>
      <c r="D10" s="35"/>
      <c r="E10" s="35"/>
      <c r="F10" s="35"/>
      <c r="G10" s="35"/>
      <c r="H10" s="41"/>
    </row>
    <row r="11" spans="1:18">
      <c r="A11" s="220" t="s">
        <v>3</v>
      </c>
      <c r="B11" s="220" t="s">
        <v>4</v>
      </c>
      <c r="C11" s="221" t="s">
        <v>8</v>
      </c>
      <c r="D11" s="222" t="s">
        <v>7</v>
      </c>
      <c r="E11" s="222"/>
      <c r="F11" s="222"/>
      <c r="G11" s="222" t="s">
        <v>5</v>
      </c>
      <c r="H11" s="223" t="s">
        <v>67</v>
      </c>
      <c r="I11" s="225" t="s">
        <v>154</v>
      </c>
      <c r="J11" s="225"/>
      <c r="K11" s="225"/>
      <c r="L11" s="225"/>
      <c r="M11" s="225"/>
      <c r="N11" s="225"/>
      <c r="O11" s="225"/>
      <c r="P11" s="225"/>
      <c r="Q11" s="225"/>
      <c r="R11" s="225"/>
    </row>
    <row r="12" spans="1:18" ht="33.75" customHeight="1">
      <c r="A12" s="220"/>
      <c r="B12" s="220"/>
      <c r="C12" s="221"/>
      <c r="D12" s="124" t="s">
        <v>0</v>
      </c>
      <c r="E12" s="124" t="s">
        <v>1</v>
      </c>
      <c r="F12" s="124" t="s">
        <v>2</v>
      </c>
      <c r="G12" s="222"/>
      <c r="H12" s="223"/>
      <c r="I12" s="125" t="s">
        <v>155</v>
      </c>
      <c r="J12" s="125" t="s">
        <v>156</v>
      </c>
      <c r="K12" s="125" t="s">
        <v>157</v>
      </c>
      <c r="L12" s="125" t="s">
        <v>6</v>
      </c>
      <c r="M12" s="125" t="s">
        <v>158</v>
      </c>
      <c r="N12" s="125" t="s">
        <v>159</v>
      </c>
      <c r="O12" s="125" t="s">
        <v>160</v>
      </c>
      <c r="P12" s="125" t="s">
        <v>161</v>
      </c>
      <c r="Q12" s="125" t="s">
        <v>162</v>
      </c>
      <c r="R12" s="125" t="s">
        <v>163</v>
      </c>
    </row>
    <row r="13" spans="1:18">
      <c r="A13" s="226" t="s">
        <v>32</v>
      </c>
      <c r="B13" s="226"/>
      <c r="C13" s="226"/>
      <c r="D13" s="226"/>
      <c r="E13" s="226"/>
      <c r="F13" s="226"/>
      <c r="G13" s="226"/>
      <c r="H13" s="226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>
      <c r="A14" s="90">
        <v>1</v>
      </c>
      <c r="B14" s="100" t="s">
        <v>28</v>
      </c>
      <c r="C14" s="72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36"/>
      <c r="R14" s="95"/>
    </row>
    <row r="15" spans="1:18" ht="25.5">
      <c r="A15" s="90">
        <v>1</v>
      </c>
      <c r="B15" s="91" t="s">
        <v>165</v>
      </c>
      <c r="C15" s="72">
        <v>6.6666666666666671E-3</v>
      </c>
      <c r="D15" s="92">
        <v>3.83</v>
      </c>
      <c r="E15" s="92">
        <v>5.6</v>
      </c>
      <c r="F15" s="92">
        <v>15.82</v>
      </c>
      <c r="G15" s="92">
        <v>85.67</v>
      </c>
      <c r="H15" s="93" t="s">
        <v>169</v>
      </c>
      <c r="I15" s="122">
        <v>0.04</v>
      </c>
      <c r="J15" s="122">
        <v>0.04</v>
      </c>
      <c r="K15" s="122">
        <v>33.5</v>
      </c>
      <c r="L15" s="122">
        <v>0.43</v>
      </c>
      <c r="M15" s="122">
        <v>107.56</v>
      </c>
      <c r="N15" s="122">
        <v>4.5</v>
      </c>
      <c r="O15" s="122">
        <v>94.5</v>
      </c>
      <c r="P15" s="122">
        <v>0.39</v>
      </c>
      <c r="Q15" s="146">
        <v>3.0000000000000001E-3</v>
      </c>
      <c r="R15" s="122">
        <v>0.25</v>
      </c>
    </row>
    <row r="16" spans="1:18">
      <c r="A16" s="90">
        <v>1</v>
      </c>
      <c r="B16" s="91" t="s">
        <v>18</v>
      </c>
      <c r="C16" s="72">
        <v>6.2500000000000003E-3</v>
      </c>
      <c r="D16" s="92">
        <v>2.54</v>
      </c>
      <c r="E16" s="92">
        <v>2.14</v>
      </c>
      <c r="F16" s="92">
        <v>10.77</v>
      </c>
      <c r="G16" s="92">
        <v>77.680000000000007</v>
      </c>
      <c r="H16" s="93" t="s">
        <v>168</v>
      </c>
      <c r="I16" s="94">
        <v>0.02</v>
      </c>
      <c r="J16" s="94">
        <v>0.1</v>
      </c>
      <c r="K16" s="94">
        <v>10.64</v>
      </c>
      <c r="L16" s="94">
        <v>0.42</v>
      </c>
      <c r="M16" s="94">
        <v>88.8</v>
      </c>
      <c r="N16" s="94">
        <v>4.8</v>
      </c>
      <c r="O16" s="94">
        <v>85.6</v>
      </c>
      <c r="P16" s="94">
        <v>0.7</v>
      </c>
      <c r="Q16" s="137">
        <v>6.0000000000000001E-3</v>
      </c>
      <c r="R16" s="94">
        <v>1.6E-2</v>
      </c>
    </row>
    <row r="17" spans="1:18">
      <c r="A17" s="90">
        <v>1</v>
      </c>
      <c r="B17" s="91" t="s">
        <v>25</v>
      </c>
      <c r="C17" s="72">
        <v>3.3333333333333333E-2</v>
      </c>
      <c r="D17" s="149">
        <v>1.54</v>
      </c>
      <c r="E17" s="149">
        <v>3.46</v>
      </c>
      <c r="F17" s="149">
        <v>9.75</v>
      </c>
      <c r="G17" s="149">
        <v>78</v>
      </c>
      <c r="H17" s="150" t="s">
        <v>164</v>
      </c>
      <c r="I17" s="151">
        <v>6.6666666666666666E-2</v>
      </c>
      <c r="J17" s="151">
        <v>0</v>
      </c>
      <c r="K17" s="151">
        <v>58</v>
      </c>
      <c r="L17" s="151">
        <v>0</v>
      </c>
      <c r="M17" s="151">
        <v>12.72</v>
      </c>
      <c r="N17" s="151">
        <v>5.62</v>
      </c>
      <c r="O17" s="151">
        <v>21.45</v>
      </c>
      <c r="P17" s="151">
        <v>0.68333333333333335</v>
      </c>
      <c r="Q17" s="152">
        <v>0</v>
      </c>
      <c r="R17" s="152">
        <v>0.111</v>
      </c>
    </row>
    <row r="18" spans="1:18">
      <c r="A18" s="90"/>
      <c r="B18" s="91" t="s">
        <v>172</v>
      </c>
      <c r="C18" s="72">
        <v>0.1</v>
      </c>
      <c r="D18" s="94">
        <f>D17*10/15</f>
        <v>1.0266666666666666</v>
      </c>
      <c r="E18" s="94">
        <f>E17*10/15</f>
        <v>2.3066666666666666</v>
      </c>
      <c r="F18" s="94">
        <f>F17*10/15</f>
        <v>6.5</v>
      </c>
      <c r="G18" s="94">
        <f>G17*10/15</f>
        <v>52</v>
      </c>
      <c r="H18" s="94" t="s">
        <v>177</v>
      </c>
      <c r="I18" s="94">
        <f t="shared" ref="I18:Q18" si="0">I17*10/15</f>
        <v>4.4444444444444439E-2</v>
      </c>
      <c r="J18" s="94">
        <f t="shared" si="0"/>
        <v>0</v>
      </c>
      <c r="K18" s="94">
        <f t="shared" si="0"/>
        <v>38.666666666666664</v>
      </c>
      <c r="L18" s="94">
        <f t="shared" si="0"/>
        <v>0</v>
      </c>
      <c r="M18" s="94">
        <f t="shared" si="0"/>
        <v>8.48</v>
      </c>
      <c r="N18" s="94">
        <v>1.74</v>
      </c>
      <c r="O18" s="94">
        <f t="shared" si="0"/>
        <v>14.3</v>
      </c>
      <c r="P18" s="94">
        <v>0.05</v>
      </c>
      <c r="Q18" s="137">
        <f t="shared" si="0"/>
        <v>0</v>
      </c>
      <c r="R18" s="94">
        <v>0</v>
      </c>
    </row>
    <row r="19" spans="1:18" ht="13.5">
      <c r="A19" s="90">
        <v>1</v>
      </c>
      <c r="B19" s="96" t="s">
        <v>9</v>
      </c>
      <c r="C19" s="97"/>
      <c r="D19" s="98">
        <f>SUM(D15:D18)</f>
        <v>8.9366666666666674</v>
      </c>
      <c r="E19" s="98">
        <f>SUM(E15:E18)</f>
        <v>13.506666666666666</v>
      </c>
      <c r="F19" s="98">
        <f>SUM(F15:F18)</f>
        <v>42.84</v>
      </c>
      <c r="G19" s="98">
        <f>SUM(G15:G18)</f>
        <v>293.35000000000002</v>
      </c>
      <c r="H19" s="99"/>
      <c r="I19" s="153">
        <f t="shared" ref="I19:R19" si="1">SUM(I15:I18)</f>
        <v>0.1711111111111111</v>
      </c>
      <c r="J19" s="153">
        <f t="shared" si="1"/>
        <v>0.14000000000000001</v>
      </c>
      <c r="K19" s="153">
        <f t="shared" si="1"/>
        <v>140.80666666666667</v>
      </c>
      <c r="L19" s="153">
        <f t="shared" si="1"/>
        <v>0.85</v>
      </c>
      <c r="M19" s="153">
        <f t="shared" si="1"/>
        <v>217.56</v>
      </c>
      <c r="N19" s="153">
        <f t="shared" si="1"/>
        <v>16.66</v>
      </c>
      <c r="O19" s="153">
        <f t="shared" si="1"/>
        <v>215.85</v>
      </c>
      <c r="P19" s="153">
        <f t="shared" si="1"/>
        <v>1.8233333333333333</v>
      </c>
      <c r="Q19" s="154">
        <f t="shared" si="1"/>
        <v>9.0000000000000011E-3</v>
      </c>
      <c r="R19" s="153">
        <f t="shared" si="1"/>
        <v>0.377</v>
      </c>
    </row>
    <row r="20" spans="1:18">
      <c r="A20" s="90">
        <v>1</v>
      </c>
      <c r="B20" s="148" t="s">
        <v>29</v>
      </c>
      <c r="C20" s="72"/>
      <c r="D20" s="95"/>
      <c r="E20" s="95"/>
      <c r="F20" s="95"/>
      <c r="G20" s="95"/>
      <c r="H20" s="93"/>
      <c r="I20" s="120"/>
      <c r="J20" s="120"/>
      <c r="K20" s="120"/>
      <c r="L20" s="120"/>
      <c r="M20" s="120"/>
      <c r="N20" s="120"/>
      <c r="O20" s="120"/>
      <c r="P20" s="120"/>
      <c r="Q20" s="146"/>
      <c r="R20" s="120"/>
    </row>
    <row r="21" spans="1:18" ht="15">
      <c r="A21" s="90">
        <v>1</v>
      </c>
      <c r="B21" s="91" t="s">
        <v>68</v>
      </c>
      <c r="C21" s="72">
        <v>0.01</v>
      </c>
      <c r="D21" s="102">
        <v>0.41</v>
      </c>
      <c r="E21" s="102">
        <v>0.41</v>
      </c>
      <c r="F21" s="102">
        <v>9.8000000000000007</v>
      </c>
      <c r="G21" s="102">
        <v>44.41</v>
      </c>
      <c r="H21" s="114"/>
      <c r="I21" s="114">
        <v>0.2</v>
      </c>
      <c r="J21" s="114">
        <v>0.1</v>
      </c>
      <c r="K21" s="114">
        <v>4.95</v>
      </c>
      <c r="L21" s="114">
        <v>7.9</v>
      </c>
      <c r="M21" s="114">
        <v>15.75</v>
      </c>
      <c r="N21" s="114">
        <v>26</v>
      </c>
      <c r="O21" s="114">
        <v>62.25</v>
      </c>
      <c r="P21" s="114">
        <v>4.05</v>
      </c>
      <c r="Q21" s="140">
        <v>0.01</v>
      </c>
      <c r="R21" s="114">
        <v>7.4999999999999997E-2</v>
      </c>
    </row>
    <row r="22" spans="1:18">
      <c r="A22" s="90">
        <v>1</v>
      </c>
      <c r="B22" s="148" t="s">
        <v>30</v>
      </c>
      <c r="C22" s="72"/>
      <c r="D22" s="95"/>
      <c r="E22" s="95"/>
      <c r="F22" s="95"/>
      <c r="G22" s="95"/>
      <c r="H22" s="93"/>
      <c r="I22" s="155"/>
      <c r="J22" s="155"/>
      <c r="K22" s="155"/>
      <c r="L22" s="155"/>
      <c r="M22" s="155"/>
      <c r="N22" s="155"/>
      <c r="O22" s="155"/>
      <c r="P22" s="155"/>
      <c r="Q22" s="156"/>
      <c r="R22" s="155"/>
    </row>
    <row r="23" spans="1:18" ht="25.5">
      <c r="A23" s="90">
        <v>1</v>
      </c>
      <c r="B23" s="91" t="s">
        <v>166</v>
      </c>
      <c r="C23" s="72">
        <v>2.5000000000000001E-2</v>
      </c>
      <c r="D23" s="95">
        <v>2.36</v>
      </c>
      <c r="E23" s="95">
        <v>2.04</v>
      </c>
      <c r="F23" s="95">
        <v>4.7300000000000004</v>
      </c>
      <c r="G23" s="95">
        <v>45.77</v>
      </c>
      <c r="H23" s="93" t="s">
        <v>170</v>
      </c>
      <c r="I23" s="122">
        <v>0.01</v>
      </c>
      <c r="J23" s="122">
        <v>0.01</v>
      </c>
      <c r="K23" s="122">
        <v>3.54</v>
      </c>
      <c r="L23" s="122">
        <v>5.0199999999999996</v>
      </c>
      <c r="M23" s="122">
        <v>62.4</v>
      </c>
      <c r="N23" s="122">
        <v>2</v>
      </c>
      <c r="O23" s="122">
        <v>22</v>
      </c>
      <c r="P23" s="122">
        <v>0.2</v>
      </c>
      <c r="Q23" s="146">
        <v>5.0000000000000001E-3</v>
      </c>
      <c r="R23" s="122">
        <v>8.7999999999999995E-2</v>
      </c>
    </row>
    <row r="24" spans="1:18" ht="25.5">
      <c r="A24" s="90">
        <v>1</v>
      </c>
      <c r="B24" s="91" t="s">
        <v>129</v>
      </c>
      <c r="C24" s="72" t="s">
        <v>133</v>
      </c>
      <c r="D24" s="92">
        <v>5.6</v>
      </c>
      <c r="E24" s="92">
        <v>5.49</v>
      </c>
      <c r="F24" s="92">
        <v>12.1</v>
      </c>
      <c r="G24" s="92">
        <v>90.2</v>
      </c>
      <c r="H24" s="93" t="s">
        <v>72</v>
      </c>
      <c r="I24" s="122">
        <v>0.02</v>
      </c>
      <c r="J24" s="122">
        <v>3.9599999999999996E-2</v>
      </c>
      <c r="K24" s="122">
        <v>60.11</v>
      </c>
      <c r="L24" s="122">
        <v>9.26</v>
      </c>
      <c r="M24" s="122">
        <v>57.18</v>
      </c>
      <c r="N24" s="122">
        <v>4.72</v>
      </c>
      <c r="O24" s="122">
        <v>63.66</v>
      </c>
      <c r="P24" s="122">
        <v>0.2</v>
      </c>
      <c r="Q24" s="146">
        <v>0.01</v>
      </c>
      <c r="R24" s="122">
        <v>1.7000000000000001E-2</v>
      </c>
    </row>
    <row r="25" spans="1:18">
      <c r="A25" s="90">
        <v>1</v>
      </c>
      <c r="B25" s="81" t="s">
        <v>130</v>
      </c>
      <c r="C25" s="81" t="s">
        <v>254</v>
      </c>
      <c r="D25" s="94">
        <v>1.03</v>
      </c>
      <c r="E25" s="94">
        <v>2.36</v>
      </c>
      <c r="F25" s="94">
        <v>20</v>
      </c>
      <c r="G25" s="103">
        <v>105.9</v>
      </c>
      <c r="H25" s="103">
        <v>191</v>
      </c>
      <c r="I25" s="122">
        <v>0.01</v>
      </c>
      <c r="J25" s="122">
        <v>0.01</v>
      </c>
      <c r="K25" s="122">
        <v>31.41</v>
      </c>
      <c r="L25" s="122">
        <v>3.97</v>
      </c>
      <c r="M25" s="122">
        <v>2.71</v>
      </c>
      <c r="N25" s="122">
        <v>3.9</v>
      </c>
      <c r="O25" s="122">
        <v>48</v>
      </c>
      <c r="P25" s="122">
        <v>0.31</v>
      </c>
      <c r="Q25" s="146">
        <v>1E-3</v>
      </c>
      <c r="R25" s="122">
        <v>0.1</v>
      </c>
    </row>
    <row r="26" spans="1:18">
      <c r="A26" s="90">
        <v>1</v>
      </c>
      <c r="B26" s="103" t="s">
        <v>131</v>
      </c>
      <c r="C26" s="103" t="s">
        <v>251</v>
      </c>
      <c r="D26" s="120">
        <v>4.3</v>
      </c>
      <c r="E26" s="120">
        <v>4.4400000000000004</v>
      </c>
      <c r="F26" s="120">
        <v>1.2</v>
      </c>
      <c r="G26" s="120">
        <v>101.49</v>
      </c>
      <c r="H26" s="120">
        <v>161</v>
      </c>
      <c r="I26" s="122">
        <v>1.4999999999999999E-2</v>
      </c>
      <c r="J26" s="122">
        <v>0.06</v>
      </c>
      <c r="K26" s="122">
        <v>84.35</v>
      </c>
      <c r="L26" s="122">
        <v>0.64</v>
      </c>
      <c r="M26" s="122">
        <v>18.7</v>
      </c>
      <c r="N26" s="122">
        <v>0</v>
      </c>
      <c r="O26" s="122">
        <v>58</v>
      </c>
      <c r="P26" s="122">
        <v>0.08</v>
      </c>
      <c r="Q26" s="146">
        <v>3.0000000000000001E-3</v>
      </c>
      <c r="R26" s="122">
        <v>0.25</v>
      </c>
    </row>
    <row r="27" spans="1:18">
      <c r="A27" s="90">
        <v>1</v>
      </c>
      <c r="B27" s="91" t="s">
        <v>41</v>
      </c>
      <c r="C27" s="72">
        <v>5.5555555555555558E-3</v>
      </c>
      <c r="D27" s="95">
        <v>0.14000000000000001</v>
      </c>
      <c r="E27" s="95">
        <v>0.14000000000000001</v>
      </c>
      <c r="F27" s="95">
        <v>21.49</v>
      </c>
      <c r="G27" s="95">
        <v>87.84</v>
      </c>
      <c r="H27" s="93" t="s">
        <v>167</v>
      </c>
      <c r="I27" s="94">
        <v>0.01</v>
      </c>
      <c r="J27" s="94">
        <v>0.01</v>
      </c>
      <c r="K27" s="94">
        <v>4.08</v>
      </c>
      <c r="L27" s="94">
        <v>6.5</v>
      </c>
      <c r="M27" s="94">
        <v>8</v>
      </c>
      <c r="N27" s="94">
        <v>0.1</v>
      </c>
      <c r="O27" s="94">
        <v>10</v>
      </c>
      <c r="P27" s="94">
        <v>0.19</v>
      </c>
      <c r="Q27" s="137">
        <v>1E-3</v>
      </c>
      <c r="R27" s="94">
        <v>5.1999999999999998E-2</v>
      </c>
    </row>
    <row r="28" spans="1:18">
      <c r="A28" s="90">
        <v>1</v>
      </c>
      <c r="B28" s="91" t="s">
        <v>11</v>
      </c>
      <c r="C28" s="72">
        <v>0.05</v>
      </c>
      <c r="D28" s="95">
        <v>1.53</v>
      </c>
      <c r="E28" s="95">
        <v>0.17</v>
      </c>
      <c r="F28" s="95">
        <v>9.83</v>
      </c>
      <c r="G28" s="95">
        <v>46.83</v>
      </c>
      <c r="H28" s="95" t="s">
        <v>177</v>
      </c>
      <c r="I28" s="104">
        <v>0.02</v>
      </c>
      <c r="J28" s="104">
        <v>0</v>
      </c>
      <c r="K28" s="104">
        <v>0</v>
      </c>
      <c r="L28" s="104">
        <v>0</v>
      </c>
      <c r="M28" s="104">
        <v>3.3</v>
      </c>
      <c r="N28" s="104">
        <v>2.2999999999999998</v>
      </c>
      <c r="O28" s="104">
        <v>11</v>
      </c>
      <c r="P28" s="104">
        <v>0.19</v>
      </c>
      <c r="Q28" s="138">
        <v>0.01</v>
      </c>
      <c r="R28" s="104">
        <v>3.9E-2</v>
      </c>
    </row>
    <row r="29" spans="1:18">
      <c r="A29" s="90">
        <v>1</v>
      </c>
      <c r="B29" s="91" t="s">
        <v>12</v>
      </c>
      <c r="C29" s="72">
        <v>3.3333333333333333E-2</v>
      </c>
      <c r="D29" s="95">
        <v>0.89</v>
      </c>
      <c r="E29" s="95">
        <v>0.12</v>
      </c>
      <c r="F29" s="95">
        <v>9.8000000000000007</v>
      </c>
      <c r="G29" s="95">
        <v>42.09</v>
      </c>
      <c r="H29" s="93" t="s">
        <v>177</v>
      </c>
      <c r="I29" s="122">
        <v>0.08</v>
      </c>
      <c r="J29" s="122">
        <v>0.08</v>
      </c>
      <c r="K29" s="122">
        <v>0</v>
      </c>
      <c r="L29" s="122">
        <v>0</v>
      </c>
      <c r="M29" s="122">
        <v>5.4</v>
      </c>
      <c r="N29" s="122">
        <v>3.7</v>
      </c>
      <c r="O29" s="122">
        <v>11.1</v>
      </c>
      <c r="P29" s="122">
        <v>0.15</v>
      </c>
      <c r="Q29" s="146">
        <v>0</v>
      </c>
      <c r="R29" s="122">
        <v>0</v>
      </c>
    </row>
    <row r="30" spans="1:18" ht="13.5">
      <c r="A30" s="90">
        <v>1</v>
      </c>
      <c r="B30" s="96" t="s">
        <v>13</v>
      </c>
      <c r="C30" s="120"/>
      <c r="D30" s="153">
        <f>SUM(D23:D29)</f>
        <v>15.85</v>
      </c>
      <c r="E30" s="153">
        <f>SUM(E23:E29)</f>
        <v>14.760000000000002</v>
      </c>
      <c r="F30" s="153">
        <f>SUM(F23:F29)</f>
        <v>79.149999999999991</v>
      </c>
      <c r="G30" s="153">
        <f>SUM(G23:G29)</f>
        <v>520.12</v>
      </c>
      <c r="H30" s="157"/>
      <c r="I30" s="153">
        <f t="shared" ref="I30:R30" si="2">SUM(I23:I29)</f>
        <v>0.16500000000000001</v>
      </c>
      <c r="J30" s="153">
        <f t="shared" si="2"/>
        <v>0.20960000000000001</v>
      </c>
      <c r="K30" s="153">
        <f t="shared" si="2"/>
        <v>183.49</v>
      </c>
      <c r="L30" s="153">
        <f t="shared" si="2"/>
        <v>25.39</v>
      </c>
      <c r="M30" s="153">
        <f t="shared" si="2"/>
        <v>157.69</v>
      </c>
      <c r="N30" s="153">
        <f t="shared" si="2"/>
        <v>16.72</v>
      </c>
      <c r="O30" s="153">
        <f t="shared" si="2"/>
        <v>223.76</v>
      </c>
      <c r="P30" s="153">
        <f t="shared" si="2"/>
        <v>1.3199999999999998</v>
      </c>
      <c r="Q30" s="154">
        <f t="shared" si="2"/>
        <v>0.03</v>
      </c>
      <c r="R30" s="153">
        <f t="shared" si="2"/>
        <v>0.54600000000000004</v>
      </c>
    </row>
    <row r="31" spans="1:18">
      <c r="A31" s="90">
        <v>1</v>
      </c>
      <c r="B31" s="148" t="s">
        <v>31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46"/>
      <c r="R31" s="120"/>
    </row>
    <row r="32" spans="1:18">
      <c r="A32" s="90">
        <v>1</v>
      </c>
      <c r="B32" s="91" t="s">
        <v>219</v>
      </c>
      <c r="C32" s="72">
        <v>1.6666666666666666E-2</v>
      </c>
      <c r="D32" s="105">
        <v>2.56</v>
      </c>
      <c r="E32" s="105">
        <v>2.31</v>
      </c>
      <c r="F32" s="105">
        <v>15.01</v>
      </c>
      <c r="G32" s="105">
        <v>114.11</v>
      </c>
      <c r="H32" s="93" t="s">
        <v>171</v>
      </c>
      <c r="I32" s="122">
        <v>0.01</v>
      </c>
      <c r="J32" s="122">
        <v>1.2E-2</v>
      </c>
      <c r="K32" s="122">
        <v>7.44</v>
      </c>
      <c r="L32" s="122">
        <v>0.06</v>
      </c>
      <c r="M32" s="122">
        <v>9</v>
      </c>
      <c r="N32" s="122">
        <v>1</v>
      </c>
      <c r="O32" s="122">
        <v>22.2</v>
      </c>
      <c r="P32" s="122">
        <v>0.318</v>
      </c>
      <c r="Q32" s="146">
        <v>1E-3</v>
      </c>
      <c r="R32" s="122">
        <v>5.0999999999999997E-2</v>
      </c>
    </row>
    <row r="33" spans="1:40">
      <c r="A33" s="90">
        <v>1</v>
      </c>
      <c r="B33" s="91" t="s">
        <v>44</v>
      </c>
      <c r="C33" s="77" t="s">
        <v>138</v>
      </c>
      <c r="D33" s="95">
        <v>3.66</v>
      </c>
      <c r="E33" s="95">
        <v>4.26</v>
      </c>
      <c r="F33" s="95">
        <v>5.45</v>
      </c>
      <c r="G33" s="95">
        <v>78.31</v>
      </c>
      <c r="H33" s="93" t="s">
        <v>177</v>
      </c>
      <c r="I33" s="122">
        <v>0.05</v>
      </c>
      <c r="J33" s="94">
        <v>0.24</v>
      </c>
      <c r="K33" s="122">
        <v>0.03</v>
      </c>
      <c r="L33" s="122">
        <v>0.11</v>
      </c>
      <c r="M33" s="122">
        <v>200</v>
      </c>
      <c r="N33" s="122">
        <v>0</v>
      </c>
      <c r="O33" s="122">
        <v>0.21</v>
      </c>
      <c r="P33" s="122">
        <v>0</v>
      </c>
      <c r="Q33" s="146">
        <v>0</v>
      </c>
      <c r="R33" s="122">
        <v>0</v>
      </c>
    </row>
    <row r="34" spans="1:40" ht="15">
      <c r="A34" s="90">
        <v>1</v>
      </c>
      <c r="B34" s="96" t="s">
        <v>14</v>
      </c>
      <c r="C34" s="97"/>
      <c r="D34" s="98">
        <f>SUM(D32:D33)</f>
        <v>6.2200000000000006</v>
      </c>
      <c r="E34" s="98">
        <f>SUM(E32:E33)</f>
        <v>6.57</v>
      </c>
      <c r="F34" s="98">
        <f>SUM(F32:F33)</f>
        <v>20.46</v>
      </c>
      <c r="G34" s="98">
        <f>SUM(G32:G33)</f>
        <v>192.42000000000002</v>
      </c>
      <c r="H34" s="99"/>
      <c r="I34" s="106">
        <f t="shared" ref="I34:R34" si="3">SUM(I32:I33)</f>
        <v>6.0000000000000005E-2</v>
      </c>
      <c r="J34" s="106">
        <f t="shared" si="3"/>
        <v>0.252</v>
      </c>
      <c r="K34" s="106">
        <f t="shared" si="3"/>
        <v>7.4700000000000006</v>
      </c>
      <c r="L34" s="106">
        <f t="shared" si="3"/>
        <v>0.16999999999999998</v>
      </c>
      <c r="M34" s="106">
        <f t="shared" si="3"/>
        <v>209</v>
      </c>
      <c r="N34" s="106">
        <f t="shared" si="3"/>
        <v>1</v>
      </c>
      <c r="O34" s="106">
        <f t="shared" si="3"/>
        <v>22.41</v>
      </c>
      <c r="P34" s="106">
        <f t="shared" si="3"/>
        <v>0.318</v>
      </c>
      <c r="Q34" s="139">
        <f t="shared" si="3"/>
        <v>1E-3</v>
      </c>
      <c r="R34" s="153">
        <f t="shared" si="3"/>
        <v>5.0999999999999997E-2</v>
      </c>
    </row>
    <row r="35" spans="1:40" ht="13.5">
      <c r="A35" s="90">
        <v>1</v>
      </c>
      <c r="B35" s="96" t="s">
        <v>15</v>
      </c>
      <c r="C35" s="120"/>
      <c r="D35" s="122">
        <f>D19+D21+D30+D34</f>
        <v>31.416666666666664</v>
      </c>
      <c r="E35" s="122">
        <f>E19+E21+E30+E34</f>
        <v>35.24666666666667</v>
      </c>
      <c r="F35" s="122">
        <f>F19+F21+F30+F34</f>
        <v>152.25</v>
      </c>
      <c r="G35" s="122">
        <f>G19+G21+G30+G34</f>
        <v>1050.3</v>
      </c>
      <c r="H35" s="120"/>
      <c r="I35" s="122">
        <f t="shared" ref="I35:R35" si="4">I19+I21+I30+I34</f>
        <v>0.59611111111111115</v>
      </c>
      <c r="J35" s="122">
        <f t="shared" si="4"/>
        <v>0.7016</v>
      </c>
      <c r="K35" s="122">
        <f t="shared" si="4"/>
        <v>336.7166666666667</v>
      </c>
      <c r="L35" s="122">
        <f t="shared" si="4"/>
        <v>34.31</v>
      </c>
      <c r="M35" s="122">
        <f t="shared" si="4"/>
        <v>600</v>
      </c>
      <c r="N35" s="122">
        <f t="shared" si="4"/>
        <v>60.379999999999995</v>
      </c>
      <c r="O35" s="122">
        <f t="shared" si="4"/>
        <v>524.27</v>
      </c>
      <c r="P35" s="122">
        <f t="shared" si="4"/>
        <v>7.511333333333333</v>
      </c>
      <c r="Q35" s="146">
        <f t="shared" si="4"/>
        <v>0.05</v>
      </c>
      <c r="R35" s="122">
        <f t="shared" si="4"/>
        <v>1.0489999999999999</v>
      </c>
    </row>
    <row r="36" spans="1:40">
      <c r="A36" s="224" t="s">
        <v>33</v>
      </c>
      <c r="B36" s="224"/>
      <c r="C36" s="224"/>
      <c r="D36" s="224"/>
      <c r="E36" s="224"/>
      <c r="F36" s="224"/>
      <c r="G36" s="224"/>
      <c r="H36" s="224"/>
      <c r="I36" s="120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1:40">
      <c r="A37" s="107">
        <v>2</v>
      </c>
      <c r="B37" s="91" t="s">
        <v>42</v>
      </c>
      <c r="C37" s="72">
        <v>6.6666666666666671E-3</v>
      </c>
      <c r="D37" s="95">
        <v>2.4300000000000002</v>
      </c>
      <c r="E37" s="95">
        <v>2.42</v>
      </c>
      <c r="F37" s="95">
        <v>20.86</v>
      </c>
      <c r="G37" s="95">
        <v>90.38</v>
      </c>
      <c r="H37" s="93" t="s">
        <v>178</v>
      </c>
      <c r="I37" s="103">
        <v>0.04</v>
      </c>
      <c r="J37" s="103">
        <v>0.03</v>
      </c>
      <c r="K37" s="103">
        <v>10.66</v>
      </c>
      <c r="L37" s="103">
        <v>0.5</v>
      </c>
      <c r="M37" s="103">
        <v>76.5</v>
      </c>
      <c r="N37" s="103">
        <v>3.33</v>
      </c>
      <c r="O37" s="103">
        <v>80.03</v>
      </c>
      <c r="P37" s="103">
        <v>0.35</v>
      </c>
      <c r="Q37" s="137">
        <v>3.0000000000000001E-3</v>
      </c>
      <c r="R37" s="103">
        <v>1.7999999999999999E-2</v>
      </c>
    </row>
    <row r="38" spans="1:40">
      <c r="A38" s="107">
        <v>2</v>
      </c>
      <c r="B38" s="91" t="s">
        <v>25</v>
      </c>
      <c r="C38" s="72">
        <v>3.3333333333333333E-2</v>
      </c>
      <c r="D38" s="149">
        <v>1.54</v>
      </c>
      <c r="E38" s="149">
        <v>3.46</v>
      </c>
      <c r="F38" s="149">
        <v>9.75</v>
      </c>
      <c r="G38" s="149">
        <v>78</v>
      </c>
      <c r="H38" s="150" t="s">
        <v>164</v>
      </c>
      <c r="I38" s="151">
        <v>6.6666666666666666E-2</v>
      </c>
      <c r="J38" s="151">
        <v>0</v>
      </c>
      <c r="K38" s="151">
        <v>0</v>
      </c>
      <c r="L38" s="151">
        <v>0</v>
      </c>
      <c r="M38" s="151">
        <v>12.72</v>
      </c>
      <c r="N38" s="151">
        <v>5.62</v>
      </c>
      <c r="O38" s="151">
        <v>21.45</v>
      </c>
      <c r="P38" s="151">
        <v>0.68333333333333335</v>
      </c>
      <c r="Q38" s="152">
        <v>0</v>
      </c>
      <c r="R38" s="152">
        <v>0.111</v>
      </c>
      <c r="T38" s="40"/>
      <c r="U38" s="36"/>
      <c r="V38" s="32"/>
      <c r="W38" s="32"/>
      <c r="X38" s="32"/>
      <c r="Y38" s="32"/>
      <c r="Z38" s="4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25.5">
      <c r="A39" s="107">
        <v>2</v>
      </c>
      <c r="B39" s="91" t="s">
        <v>246</v>
      </c>
      <c r="C39" s="72">
        <v>5.5555555555555558E-3</v>
      </c>
      <c r="D39" s="110">
        <v>2.6</v>
      </c>
      <c r="E39" s="110">
        <v>3.6</v>
      </c>
      <c r="F39" s="110">
        <v>10.6</v>
      </c>
      <c r="G39" s="110">
        <v>100.4</v>
      </c>
      <c r="H39" s="120" t="s">
        <v>177</v>
      </c>
      <c r="I39" s="120">
        <v>0.04</v>
      </c>
      <c r="J39" s="120">
        <v>0.05</v>
      </c>
      <c r="K39" s="120">
        <v>11.07</v>
      </c>
      <c r="L39" s="120">
        <v>0.68</v>
      </c>
      <c r="M39" s="120">
        <v>94.5</v>
      </c>
      <c r="N39" s="120">
        <v>4.8</v>
      </c>
      <c r="O39" s="120">
        <v>20</v>
      </c>
      <c r="P39" s="120">
        <v>1.0900000000000001</v>
      </c>
      <c r="Q39" s="146">
        <v>0.01</v>
      </c>
      <c r="R39" s="120">
        <v>0.17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>
      <c r="A40" s="107">
        <v>2</v>
      </c>
      <c r="B40" s="91" t="s">
        <v>172</v>
      </c>
      <c r="C40" s="72">
        <v>0.1</v>
      </c>
      <c r="D40" s="94">
        <f>D39*10/15</f>
        <v>1.7333333333333334</v>
      </c>
      <c r="E40" s="94">
        <f>E39*10/15</f>
        <v>2.4</v>
      </c>
      <c r="F40" s="94">
        <f>F39*10/15</f>
        <v>7.0666666666666664</v>
      </c>
      <c r="G40" s="94">
        <f>G39*10/15</f>
        <v>66.933333333333337</v>
      </c>
      <c r="H40" s="94" t="s">
        <v>177</v>
      </c>
      <c r="I40" s="94">
        <f t="shared" ref="I40:Q40" si="5">I39*10/15</f>
        <v>2.6666666666666668E-2</v>
      </c>
      <c r="J40" s="94">
        <f t="shared" si="5"/>
        <v>3.3333333333333333E-2</v>
      </c>
      <c r="K40" s="94">
        <v>0</v>
      </c>
      <c r="L40" s="94">
        <v>0</v>
      </c>
      <c r="M40" s="94">
        <v>3.7</v>
      </c>
      <c r="N40" s="94">
        <v>1.74</v>
      </c>
      <c r="O40" s="94">
        <v>1.7</v>
      </c>
      <c r="P40" s="94">
        <v>0.05</v>
      </c>
      <c r="Q40" s="137">
        <f t="shared" si="5"/>
        <v>6.6666666666666671E-3</v>
      </c>
      <c r="R40" s="94">
        <v>0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3.5">
      <c r="A41" s="120"/>
      <c r="B41" s="96" t="s">
        <v>10</v>
      </c>
      <c r="C41" s="153"/>
      <c r="D41" s="153">
        <f>SUM(D37:D40)</f>
        <v>8.3033333333333346</v>
      </c>
      <c r="E41" s="153">
        <f>SUM(E37:E40)</f>
        <v>11.88</v>
      </c>
      <c r="F41" s="153">
        <f>SUM(F37:F40)</f>
        <v>48.276666666666671</v>
      </c>
      <c r="G41" s="153">
        <f>SUM(G37:G40)</f>
        <v>335.71333333333331</v>
      </c>
      <c r="H41" s="153"/>
      <c r="I41" s="153">
        <f t="shared" ref="I41:R41" si="6">SUM(I37:I40)</f>
        <v>0.17333333333333334</v>
      </c>
      <c r="J41" s="153">
        <f t="shared" si="6"/>
        <v>0.11333333333333334</v>
      </c>
      <c r="K41" s="153">
        <f t="shared" si="6"/>
        <v>21.73</v>
      </c>
      <c r="L41" s="153">
        <f t="shared" si="6"/>
        <v>1.1800000000000002</v>
      </c>
      <c r="M41" s="153">
        <f t="shared" si="6"/>
        <v>187.42</v>
      </c>
      <c r="N41" s="153">
        <f t="shared" si="6"/>
        <v>15.49</v>
      </c>
      <c r="O41" s="153">
        <f t="shared" si="6"/>
        <v>123.18</v>
      </c>
      <c r="P41" s="153">
        <f t="shared" si="6"/>
        <v>2.1733333333333329</v>
      </c>
      <c r="Q41" s="154">
        <f t="shared" si="6"/>
        <v>1.9666666666666669E-2</v>
      </c>
      <c r="R41" s="153">
        <f t="shared" si="6"/>
        <v>0.29900000000000004</v>
      </c>
    </row>
    <row r="42" spans="1:40">
      <c r="A42" s="107">
        <v>2</v>
      </c>
      <c r="B42" s="148" t="s">
        <v>29</v>
      </c>
      <c r="C42" s="72"/>
      <c r="D42" s="92"/>
      <c r="E42" s="92"/>
      <c r="F42" s="92"/>
      <c r="G42" s="92"/>
      <c r="H42" s="93"/>
      <c r="I42" s="120"/>
      <c r="J42" s="120"/>
      <c r="K42" s="120"/>
      <c r="L42" s="120"/>
      <c r="M42" s="120"/>
      <c r="N42" s="120"/>
      <c r="O42" s="120"/>
      <c r="P42" s="120"/>
      <c r="Q42" s="146"/>
      <c r="R42" s="120"/>
    </row>
    <row r="43" spans="1:40" ht="15">
      <c r="A43" s="107">
        <v>2</v>
      </c>
      <c r="B43" s="91" t="s">
        <v>16</v>
      </c>
      <c r="C43" s="72">
        <v>6.6666666666666671E-3</v>
      </c>
      <c r="D43" s="158">
        <v>0.55000000000000004</v>
      </c>
      <c r="E43" s="158">
        <v>0.12</v>
      </c>
      <c r="F43" s="158">
        <v>10.1</v>
      </c>
      <c r="G43" s="158">
        <v>65.45</v>
      </c>
      <c r="H43" s="108"/>
      <c r="I43" s="157">
        <v>0.03</v>
      </c>
      <c r="J43" s="157">
        <v>0.2</v>
      </c>
      <c r="K43" s="157">
        <v>57</v>
      </c>
      <c r="L43" s="157">
        <v>0.6</v>
      </c>
      <c r="M43" s="157">
        <v>1.5</v>
      </c>
      <c r="N43" s="157">
        <v>22</v>
      </c>
      <c r="O43" s="157">
        <v>107</v>
      </c>
      <c r="P43" s="157">
        <v>0.1</v>
      </c>
      <c r="Q43" s="154">
        <v>0</v>
      </c>
      <c r="R43" s="157">
        <v>0</v>
      </c>
    </row>
    <row r="44" spans="1:40">
      <c r="A44" s="107">
        <v>2</v>
      </c>
      <c r="B44" s="148" t="s">
        <v>30</v>
      </c>
      <c r="C44" s="120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137"/>
      <c r="R44" s="94"/>
    </row>
    <row r="45" spans="1:40">
      <c r="A45" s="107">
        <v>2</v>
      </c>
      <c r="B45" s="103" t="s">
        <v>174</v>
      </c>
      <c r="C45" s="72">
        <v>2.5000000000000001E-2</v>
      </c>
      <c r="D45" s="122">
        <v>1.05</v>
      </c>
      <c r="E45" s="122">
        <v>3</v>
      </c>
      <c r="F45" s="122">
        <v>4.1500000000000004</v>
      </c>
      <c r="G45" s="122">
        <v>47.15</v>
      </c>
      <c r="H45" s="120" t="s">
        <v>175</v>
      </c>
      <c r="I45" s="122">
        <v>1.4999999999999999E-2</v>
      </c>
      <c r="J45" s="122">
        <v>0.01</v>
      </c>
      <c r="K45" s="122">
        <v>35.020000000000003</v>
      </c>
      <c r="L45" s="122">
        <v>26.3</v>
      </c>
      <c r="M45" s="122">
        <v>27</v>
      </c>
      <c r="N45" s="122">
        <v>2.8</v>
      </c>
      <c r="O45" s="122">
        <v>10</v>
      </c>
      <c r="P45" s="122">
        <v>0.98</v>
      </c>
      <c r="Q45" s="146">
        <v>7.0000000000000001E-3</v>
      </c>
      <c r="R45" s="122">
        <v>2.5000000000000001E-2</v>
      </c>
    </row>
    <row r="46" spans="1:40">
      <c r="A46" s="107">
        <v>2</v>
      </c>
      <c r="B46" s="103" t="s">
        <v>132</v>
      </c>
      <c r="C46" s="103" t="s">
        <v>133</v>
      </c>
      <c r="D46" s="122">
        <v>4.05</v>
      </c>
      <c r="E46" s="122">
        <v>2.12</v>
      </c>
      <c r="F46" s="122">
        <v>7.4</v>
      </c>
      <c r="G46" s="122">
        <v>82.93</v>
      </c>
      <c r="H46" s="94" t="s">
        <v>270</v>
      </c>
      <c r="I46" s="122">
        <v>0.12240000000000001</v>
      </c>
      <c r="J46" s="122">
        <v>0.02</v>
      </c>
      <c r="K46" s="122">
        <v>89.76</v>
      </c>
      <c r="L46" s="122">
        <v>3.9</v>
      </c>
      <c r="M46" s="122">
        <v>33.5</v>
      </c>
      <c r="N46" s="122">
        <v>5.5</v>
      </c>
      <c r="O46" s="122">
        <v>60.76</v>
      </c>
      <c r="P46" s="122">
        <v>1.369</v>
      </c>
      <c r="Q46" s="146">
        <v>1.0999999999999999E-2</v>
      </c>
      <c r="R46" s="122">
        <v>2.4E-2</v>
      </c>
    </row>
    <row r="47" spans="1:40" ht="15">
      <c r="A47" s="107">
        <v>2</v>
      </c>
      <c r="B47" s="103" t="s">
        <v>173</v>
      </c>
      <c r="C47" s="72">
        <v>1.6666666666666666E-2</v>
      </c>
      <c r="D47" s="159">
        <v>3.73</v>
      </c>
      <c r="E47" s="159">
        <v>2.52</v>
      </c>
      <c r="F47" s="159">
        <v>3.77</v>
      </c>
      <c r="G47" s="159">
        <v>56.04</v>
      </c>
      <c r="H47" s="160">
        <v>179</v>
      </c>
      <c r="I47" s="122">
        <v>0.03</v>
      </c>
      <c r="J47" s="122">
        <v>0.01</v>
      </c>
      <c r="K47" s="122">
        <v>90.5</v>
      </c>
      <c r="L47" s="122">
        <v>1.1100000000000001</v>
      </c>
      <c r="M47" s="122">
        <v>20.71</v>
      </c>
      <c r="N47" s="122">
        <v>2.14</v>
      </c>
      <c r="O47" s="122">
        <v>90</v>
      </c>
      <c r="P47" s="122">
        <v>1.05</v>
      </c>
      <c r="Q47" s="146">
        <v>7.0000000000000001E-3</v>
      </c>
      <c r="R47" s="122">
        <v>0.3</v>
      </c>
    </row>
    <row r="48" spans="1:40" ht="25.5">
      <c r="A48" s="107">
        <v>2</v>
      </c>
      <c r="B48" s="91" t="s">
        <v>49</v>
      </c>
      <c r="C48" s="72">
        <v>9.0909090909090905E-3</v>
      </c>
      <c r="D48" s="95">
        <v>3.56</v>
      </c>
      <c r="E48" s="95">
        <v>3.59</v>
      </c>
      <c r="F48" s="95">
        <v>24.05</v>
      </c>
      <c r="G48" s="95">
        <v>114.32</v>
      </c>
      <c r="H48" s="95" t="s">
        <v>176</v>
      </c>
      <c r="I48" s="122">
        <v>0.02</v>
      </c>
      <c r="J48" s="122">
        <v>0.01</v>
      </c>
      <c r="K48" s="122">
        <v>13.49</v>
      </c>
      <c r="L48" s="122">
        <v>0</v>
      </c>
      <c r="M48" s="122">
        <v>5</v>
      </c>
      <c r="N48" s="122">
        <v>2.2799999999999998</v>
      </c>
      <c r="O48" s="122">
        <v>17.37</v>
      </c>
      <c r="P48" s="122">
        <v>0.54</v>
      </c>
      <c r="Q48" s="146">
        <v>6.0000000000000001E-3</v>
      </c>
      <c r="R48" s="122">
        <v>0.08</v>
      </c>
    </row>
    <row r="49" spans="1:20" ht="25.5">
      <c r="A49" s="107">
        <v>2</v>
      </c>
      <c r="B49" s="91" t="s">
        <v>47</v>
      </c>
      <c r="C49" s="72">
        <v>5.5555555555555558E-3</v>
      </c>
      <c r="D49" s="92">
        <v>0.4</v>
      </c>
      <c r="E49" s="92">
        <v>0.02</v>
      </c>
      <c r="F49" s="92">
        <v>18</v>
      </c>
      <c r="G49" s="92">
        <v>90.7</v>
      </c>
      <c r="H49" s="93" t="s">
        <v>69</v>
      </c>
      <c r="I49" s="94">
        <v>0</v>
      </c>
      <c r="J49" s="94">
        <v>0</v>
      </c>
      <c r="K49" s="94">
        <v>15</v>
      </c>
      <c r="L49" s="94">
        <v>0.02</v>
      </c>
      <c r="M49" s="94">
        <v>0.02</v>
      </c>
      <c r="N49" s="94">
        <v>2.1</v>
      </c>
      <c r="O49" s="94">
        <v>4.3</v>
      </c>
      <c r="P49" s="94">
        <v>0.1</v>
      </c>
      <c r="Q49" s="137">
        <v>0</v>
      </c>
      <c r="R49" s="94">
        <v>0</v>
      </c>
      <c r="T49" s="11" t="s">
        <v>203</v>
      </c>
    </row>
    <row r="50" spans="1:20">
      <c r="A50" s="107">
        <v>2</v>
      </c>
      <c r="B50" s="91" t="s">
        <v>12</v>
      </c>
      <c r="C50" s="72">
        <v>3.3333333333333333E-2</v>
      </c>
      <c r="D50" s="95">
        <v>0.89</v>
      </c>
      <c r="E50" s="95">
        <v>0.12</v>
      </c>
      <c r="F50" s="95">
        <v>9.8000000000000007</v>
      </c>
      <c r="G50" s="95">
        <v>42.09</v>
      </c>
      <c r="H50" s="93" t="s">
        <v>177</v>
      </c>
      <c r="I50" s="122">
        <v>0.08</v>
      </c>
      <c r="J50" s="122">
        <v>0.08</v>
      </c>
      <c r="K50" s="122">
        <v>0</v>
      </c>
      <c r="L50" s="122">
        <v>0</v>
      </c>
      <c r="M50" s="122">
        <v>0</v>
      </c>
      <c r="N50" s="122">
        <v>3.7</v>
      </c>
      <c r="O50" s="122">
        <v>11.1</v>
      </c>
      <c r="P50" s="122">
        <v>0.15</v>
      </c>
      <c r="Q50" s="146">
        <v>0</v>
      </c>
      <c r="R50" s="122">
        <v>0</v>
      </c>
    </row>
    <row r="51" spans="1:20" ht="15">
      <c r="A51" s="120"/>
      <c r="B51" s="96" t="s">
        <v>43</v>
      </c>
      <c r="C51" s="120"/>
      <c r="D51" s="109">
        <f>SUM(D45:D50)</f>
        <v>13.680000000000001</v>
      </c>
      <c r="E51" s="109">
        <f>SUM(E45:E50)</f>
        <v>11.37</v>
      </c>
      <c r="F51" s="109">
        <f>SUM(F45:F50)</f>
        <v>67.17</v>
      </c>
      <c r="G51" s="109">
        <f>SUM(G45:G50)</f>
        <v>433.23</v>
      </c>
      <c r="H51" s="153"/>
      <c r="I51" s="153">
        <f t="shared" ref="I51:R51" si="7">SUM(I45:I50)</f>
        <v>0.26740000000000003</v>
      </c>
      <c r="J51" s="153">
        <f t="shared" si="7"/>
        <v>0.13</v>
      </c>
      <c r="K51" s="153">
        <f t="shared" si="7"/>
        <v>243.77</v>
      </c>
      <c r="L51" s="153">
        <f t="shared" si="7"/>
        <v>31.33</v>
      </c>
      <c r="M51" s="153">
        <f t="shared" si="7"/>
        <v>86.23</v>
      </c>
      <c r="N51" s="153">
        <f t="shared" si="7"/>
        <v>18.52</v>
      </c>
      <c r="O51" s="153">
        <f t="shared" si="7"/>
        <v>193.53</v>
      </c>
      <c r="P51" s="153">
        <f t="shared" si="7"/>
        <v>4.1890000000000001</v>
      </c>
      <c r="Q51" s="154">
        <f t="shared" si="7"/>
        <v>3.1E-2</v>
      </c>
      <c r="R51" s="153">
        <f t="shared" si="7"/>
        <v>0.42899999999999999</v>
      </c>
    </row>
    <row r="52" spans="1:20">
      <c r="A52" s="120"/>
      <c r="B52" s="148" t="s">
        <v>31</v>
      </c>
      <c r="C52" s="120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46"/>
      <c r="R52" s="122"/>
    </row>
    <row r="53" spans="1:20" ht="15">
      <c r="A53" s="107">
        <v>2</v>
      </c>
      <c r="B53" s="91" t="s">
        <v>134</v>
      </c>
      <c r="C53" s="72">
        <v>9.0909090909090905E-3</v>
      </c>
      <c r="D53" s="110">
        <v>4.6900000000000004</v>
      </c>
      <c r="E53" s="110">
        <v>6.7</v>
      </c>
      <c r="F53" s="110">
        <v>15.63</v>
      </c>
      <c r="G53" s="110">
        <v>109.2</v>
      </c>
      <c r="H53" s="93" t="s">
        <v>73</v>
      </c>
      <c r="I53" s="122">
        <v>0.05</v>
      </c>
      <c r="J53" s="122">
        <v>0.01</v>
      </c>
      <c r="K53" s="122">
        <v>15.8</v>
      </c>
      <c r="L53" s="122">
        <v>0.22</v>
      </c>
      <c r="M53" s="122">
        <v>92.75</v>
      </c>
      <c r="N53" s="122">
        <v>5</v>
      </c>
      <c r="O53" s="122">
        <v>99.94</v>
      </c>
      <c r="P53" s="122">
        <v>0.76</v>
      </c>
      <c r="Q53" s="146">
        <v>2E-3</v>
      </c>
      <c r="R53" s="122">
        <v>0.3</v>
      </c>
      <c r="T53" s="11" t="s">
        <v>203</v>
      </c>
    </row>
    <row r="54" spans="1:20">
      <c r="A54" s="107">
        <v>2</v>
      </c>
      <c r="B54" s="91" t="s">
        <v>135</v>
      </c>
      <c r="C54" s="72">
        <v>0.1</v>
      </c>
      <c r="D54" s="92">
        <v>0.7</v>
      </c>
      <c r="E54" s="92">
        <v>0.9</v>
      </c>
      <c r="F54" s="92">
        <v>5.6</v>
      </c>
      <c r="G54" s="92">
        <v>32.700000000000003</v>
      </c>
      <c r="H54" s="93" t="s">
        <v>177</v>
      </c>
      <c r="I54" s="103">
        <v>0.01</v>
      </c>
      <c r="J54" s="103">
        <v>0.01</v>
      </c>
      <c r="K54" s="103">
        <v>0</v>
      </c>
      <c r="L54" s="103">
        <v>0.1</v>
      </c>
      <c r="M54" s="103">
        <v>30.7</v>
      </c>
      <c r="N54" s="103">
        <v>0</v>
      </c>
      <c r="O54" s="103">
        <v>0.03</v>
      </c>
      <c r="P54" s="103">
        <v>0</v>
      </c>
      <c r="Q54" s="137">
        <v>0</v>
      </c>
      <c r="R54" s="103">
        <v>0</v>
      </c>
    </row>
    <row r="55" spans="1:20">
      <c r="A55" s="107">
        <v>2</v>
      </c>
      <c r="B55" s="91" t="s">
        <v>44</v>
      </c>
      <c r="C55" s="77" t="s">
        <v>138</v>
      </c>
      <c r="D55" s="95">
        <v>3.66</v>
      </c>
      <c r="E55" s="95">
        <v>4.26</v>
      </c>
      <c r="F55" s="95">
        <v>5.45</v>
      </c>
      <c r="G55" s="95">
        <v>78.31</v>
      </c>
      <c r="H55" s="93" t="s">
        <v>177</v>
      </c>
      <c r="I55" s="94">
        <v>0.05</v>
      </c>
      <c r="J55" s="94">
        <v>0.24</v>
      </c>
      <c r="K55" s="94">
        <v>0.03</v>
      </c>
      <c r="L55" s="94">
        <v>0.11</v>
      </c>
      <c r="M55" s="94">
        <v>200</v>
      </c>
      <c r="N55" s="94">
        <v>0</v>
      </c>
      <c r="O55" s="94">
        <v>0.21</v>
      </c>
      <c r="P55" s="94">
        <v>0</v>
      </c>
      <c r="Q55" s="137">
        <v>0</v>
      </c>
      <c r="R55" s="94">
        <v>0</v>
      </c>
    </row>
    <row r="56" spans="1:20" ht="15">
      <c r="A56" s="120">
        <v>2</v>
      </c>
      <c r="B56" s="96" t="s">
        <v>14</v>
      </c>
      <c r="C56" s="120"/>
      <c r="D56" s="102">
        <f>SUM(D53:D55)</f>
        <v>9.0500000000000007</v>
      </c>
      <c r="E56" s="102">
        <f>SUM(E53:E55)</f>
        <v>11.86</v>
      </c>
      <c r="F56" s="102">
        <f>SUM(F53:F55)</f>
        <v>26.68</v>
      </c>
      <c r="G56" s="102">
        <f>SUM(G53:G55)</f>
        <v>220.21</v>
      </c>
      <c r="H56" s="153"/>
      <c r="I56" s="153">
        <f t="shared" ref="I56:R56" si="8">SUM(I53:I55)</f>
        <v>0.11000000000000001</v>
      </c>
      <c r="J56" s="153">
        <f t="shared" si="8"/>
        <v>0.26</v>
      </c>
      <c r="K56" s="153">
        <f t="shared" si="8"/>
        <v>15.83</v>
      </c>
      <c r="L56" s="153">
        <f t="shared" si="8"/>
        <v>0.43</v>
      </c>
      <c r="M56" s="153">
        <f t="shared" si="8"/>
        <v>323.45</v>
      </c>
      <c r="N56" s="153">
        <f t="shared" si="8"/>
        <v>5</v>
      </c>
      <c r="O56" s="153">
        <f t="shared" si="8"/>
        <v>100.17999999999999</v>
      </c>
      <c r="P56" s="153">
        <f t="shared" si="8"/>
        <v>0.76</v>
      </c>
      <c r="Q56" s="154">
        <f t="shared" si="8"/>
        <v>2E-3</v>
      </c>
      <c r="R56" s="153">
        <f t="shared" si="8"/>
        <v>0.3</v>
      </c>
    </row>
    <row r="57" spans="1:20" ht="13.5">
      <c r="A57" s="120"/>
      <c r="B57" s="96" t="s">
        <v>15</v>
      </c>
      <c r="C57" s="120"/>
      <c r="D57" s="122">
        <f>D41+D43+D51+D56</f>
        <v>31.583333333333339</v>
      </c>
      <c r="E57" s="122">
        <f>E41+E43+E51+E56</f>
        <v>35.229999999999997</v>
      </c>
      <c r="F57" s="122">
        <f>F41+F43+F51+F56</f>
        <v>152.22666666666669</v>
      </c>
      <c r="G57" s="122">
        <f>G41+G43+G51+G56</f>
        <v>1054.6033333333332</v>
      </c>
      <c r="H57" s="120"/>
      <c r="I57" s="122">
        <f t="shared" ref="I57:R57" si="9">I41+I43+I51+I56</f>
        <v>0.58073333333333332</v>
      </c>
      <c r="J57" s="122">
        <f t="shared" si="9"/>
        <v>0.70333333333333337</v>
      </c>
      <c r="K57" s="122">
        <f t="shared" si="9"/>
        <v>338.33</v>
      </c>
      <c r="L57" s="122">
        <f t="shared" si="9"/>
        <v>33.54</v>
      </c>
      <c r="M57" s="122">
        <f t="shared" si="9"/>
        <v>598.59999999999991</v>
      </c>
      <c r="N57" s="122">
        <f t="shared" si="9"/>
        <v>61.010000000000005</v>
      </c>
      <c r="O57" s="122">
        <f t="shared" si="9"/>
        <v>523.89</v>
      </c>
      <c r="P57" s="122">
        <f t="shared" si="9"/>
        <v>7.2223333333333333</v>
      </c>
      <c r="Q57" s="146">
        <f t="shared" si="9"/>
        <v>5.2666666666666667E-2</v>
      </c>
      <c r="R57" s="122">
        <f t="shared" si="9"/>
        <v>1.028</v>
      </c>
    </row>
    <row r="58" spans="1:20">
      <c r="A58" s="227" t="s">
        <v>45</v>
      </c>
      <c r="B58" s="228"/>
      <c r="C58" s="228"/>
      <c r="D58" s="228"/>
      <c r="E58" s="228"/>
      <c r="F58" s="228"/>
      <c r="G58" s="228"/>
      <c r="H58" s="229"/>
      <c r="I58" s="120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1:20">
      <c r="A59" s="107">
        <v>3</v>
      </c>
      <c r="B59" s="148" t="s">
        <v>28</v>
      </c>
      <c r="C59" s="72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20">
      <c r="A60" s="107">
        <v>3</v>
      </c>
      <c r="B60" s="91" t="s">
        <v>245</v>
      </c>
      <c r="C60" s="72">
        <v>6.6666666666666671E-3</v>
      </c>
      <c r="D60" s="92">
        <v>3.64</v>
      </c>
      <c r="E60" s="92">
        <v>3.82</v>
      </c>
      <c r="F60" s="92">
        <v>20.9</v>
      </c>
      <c r="G60" s="92">
        <v>109</v>
      </c>
      <c r="H60" s="93" t="s">
        <v>271</v>
      </c>
      <c r="I60" s="122">
        <v>0.04</v>
      </c>
      <c r="J60" s="122">
        <v>0.05</v>
      </c>
      <c r="K60" s="122">
        <v>10</v>
      </c>
      <c r="L60" s="122">
        <v>0.51</v>
      </c>
      <c r="M60" s="122">
        <v>138.16999999999999</v>
      </c>
      <c r="N60" s="122">
        <v>3.33</v>
      </c>
      <c r="O60" s="122">
        <v>81.64</v>
      </c>
      <c r="P60" s="122">
        <v>0.25</v>
      </c>
      <c r="Q60" s="137">
        <v>0.01</v>
      </c>
      <c r="R60" s="146">
        <v>0.14499999999999999</v>
      </c>
    </row>
    <row r="61" spans="1:20" ht="25.5">
      <c r="A61" s="107">
        <v>3</v>
      </c>
      <c r="B61" s="91" t="s">
        <v>246</v>
      </c>
      <c r="C61" s="72">
        <v>5.5555555555555558E-3</v>
      </c>
      <c r="D61" s="110">
        <v>2.6</v>
      </c>
      <c r="E61" s="110">
        <v>2.6</v>
      </c>
      <c r="F61" s="110">
        <v>10.6</v>
      </c>
      <c r="G61" s="110">
        <v>100.4</v>
      </c>
      <c r="H61" s="120" t="s">
        <v>177</v>
      </c>
      <c r="I61" s="120">
        <v>0.04</v>
      </c>
      <c r="J61" s="120">
        <v>0.05</v>
      </c>
      <c r="K61" s="120">
        <v>11.07</v>
      </c>
      <c r="L61" s="120">
        <v>0.68</v>
      </c>
      <c r="M61" s="120">
        <v>94.5</v>
      </c>
      <c r="N61" s="120">
        <v>4.8</v>
      </c>
      <c r="O61" s="120">
        <v>20</v>
      </c>
      <c r="P61" s="120">
        <v>1.0900000000000001</v>
      </c>
      <c r="Q61" s="146">
        <v>0</v>
      </c>
      <c r="R61" s="146">
        <v>2E-3</v>
      </c>
    </row>
    <row r="62" spans="1:20">
      <c r="A62" s="107">
        <v>3</v>
      </c>
      <c r="B62" s="91" t="s">
        <v>25</v>
      </c>
      <c r="C62" s="72">
        <v>3.3333333333333333E-2</v>
      </c>
      <c r="D62" s="149">
        <v>1.54</v>
      </c>
      <c r="E62" s="149">
        <v>3.46</v>
      </c>
      <c r="F62" s="149">
        <v>9.75</v>
      </c>
      <c r="G62" s="149">
        <v>78</v>
      </c>
      <c r="H62" s="150" t="s">
        <v>164</v>
      </c>
      <c r="I62" s="151">
        <v>6.6666666666666666E-2</v>
      </c>
      <c r="J62" s="151">
        <v>0</v>
      </c>
      <c r="K62" s="151">
        <v>0</v>
      </c>
      <c r="L62" s="151">
        <v>0</v>
      </c>
      <c r="M62" s="151">
        <v>12.72</v>
      </c>
      <c r="N62" s="151">
        <v>5.62</v>
      </c>
      <c r="O62" s="151">
        <v>21.45</v>
      </c>
      <c r="P62" s="151">
        <v>0.68333333333333335</v>
      </c>
      <c r="Q62" s="152">
        <v>0</v>
      </c>
      <c r="R62" s="152">
        <v>0.111</v>
      </c>
    </row>
    <row r="63" spans="1:20" ht="13.5">
      <c r="A63" s="107">
        <v>3</v>
      </c>
      <c r="B63" s="96" t="s">
        <v>10</v>
      </c>
      <c r="C63" s="120"/>
      <c r="D63" s="153">
        <f>SUM(D60:D62)</f>
        <v>7.78</v>
      </c>
      <c r="E63" s="153">
        <f>SUM(E60:E62)</f>
        <v>9.879999999999999</v>
      </c>
      <c r="F63" s="153">
        <f>SUM(F60:F62)</f>
        <v>41.25</v>
      </c>
      <c r="G63" s="153">
        <f>SUM(G60:G62)</f>
        <v>287.39999999999998</v>
      </c>
      <c r="H63" s="157"/>
      <c r="I63" s="153">
        <f t="shared" ref="I63:R63" si="10">SUM(I60:I62)</f>
        <v>0.14666666666666667</v>
      </c>
      <c r="J63" s="153">
        <f t="shared" si="10"/>
        <v>0.1</v>
      </c>
      <c r="K63" s="153">
        <f t="shared" si="10"/>
        <v>21.07</v>
      </c>
      <c r="L63" s="153">
        <f t="shared" si="10"/>
        <v>1.19</v>
      </c>
      <c r="M63" s="153">
        <f t="shared" si="10"/>
        <v>245.39</v>
      </c>
      <c r="N63" s="153">
        <f t="shared" si="10"/>
        <v>13.75</v>
      </c>
      <c r="O63" s="153">
        <f t="shared" si="10"/>
        <v>123.09</v>
      </c>
      <c r="P63" s="153">
        <f t="shared" si="10"/>
        <v>2.0233333333333334</v>
      </c>
      <c r="Q63" s="154">
        <f t="shared" si="10"/>
        <v>0.01</v>
      </c>
      <c r="R63" s="154">
        <f t="shared" si="10"/>
        <v>0.25800000000000001</v>
      </c>
    </row>
    <row r="64" spans="1:20">
      <c r="A64" s="107">
        <v>3</v>
      </c>
      <c r="B64" s="148" t="s">
        <v>29</v>
      </c>
      <c r="C64" s="72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136"/>
      <c r="R64" s="136"/>
    </row>
    <row r="65" spans="1:18" ht="15">
      <c r="A65" s="107">
        <v>3</v>
      </c>
      <c r="B65" s="91" t="s">
        <v>68</v>
      </c>
      <c r="C65" s="72">
        <v>0.01</v>
      </c>
      <c r="D65" s="102">
        <v>0.41</v>
      </c>
      <c r="E65" s="102">
        <v>0.41</v>
      </c>
      <c r="F65" s="102">
        <v>9.8000000000000007</v>
      </c>
      <c r="G65" s="102">
        <v>44.41</v>
      </c>
      <c r="H65" s="114"/>
      <c r="I65" s="114">
        <v>0.2</v>
      </c>
      <c r="J65" s="114">
        <v>0.1</v>
      </c>
      <c r="K65" s="114">
        <v>4.95</v>
      </c>
      <c r="L65" s="114">
        <v>7.9</v>
      </c>
      <c r="M65" s="114">
        <v>15.75</v>
      </c>
      <c r="N65" s="114">
        <v>16</v>
      </c>
      <c r="O65" s="114">
        <v>62.25</v>
      </c>
      <c r="P65" s="114">
        <v>3.55</v>
      </c>
      <c r="Q65" s="140">
        <v>0.01</v>
      </c>
      <c r="R65" s="140">
        <v>7.4999999999999997E-2</v>
      </c>
    </row>
    <row r="66" spans="1:18">
      <c r="A66" s="107">
        <v>3</v>
      </c>
      <c r="B66" s="148" t="s">
        <v>30</v>
      </c>
      <c r="C66" s="120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137"/>
      <c r="R66" s="137"/>
    </row>
    <row r="67" spans="1:18" ht="15">
      <c r="A67" s="107">
        <v>3</v>
      </c>
      <c r="B67" s="103" t="s">
        <v>179</v>
      </c>
      <c r="C67" s="72">
        <v>2.5000000000000001E-2</v>
      </c>
      <c r="D67" s="110">
        <v>2.35</v>
      </c>
      <c r="E67" s="110">
        <v>6</v>
      </c>
      <c r="F67" s="110">
        <v>4.55</v>
      </c>
      <c r="G67" s="110">
        <v>65.099999999999994</v>
      </c>
      <c r="H67" s="155">
        <v>90</v>
      </c>
      <c r="I67" s="122">
        <v>0.01</v>
      </c>
      <c r="J67" s="122">
        <v>0.03</v>
      </c>
      <c r="K67" s="122">
        <v>13.12</v>
      </c>
      <c r="L67" s="122">
        <v>2.2799999999999998</v>
      </c>
      <c r="M67" s="122">
        <v>90.03</v>
      </c>
      <c r="N67" s="122">
        <v>2.17</v>
      </c>
      <c r="O67" s="122">
        <v>34.74</v>
      </c>
      <c r="P67" s="122">
        <v>0.06</v>
      </c>
      <c r="Q67" s="146">
        <v>0</v>
      </c>
      <c r="R67" s="146">
        <v>3.5999999999999997E-2</v>
      </c>
    </row>
    <row r="68" spans="1:18" ht="25.5">
      <c r="A68" s="107">
        <v>3</v>
      </c>
      <c r="B68" s="91" t="s">
        <v>61</v>
      </c>
      <c r="C68" s="72">
        <v>5.5555555555555558E-3</v>
      </c>
      <c r="D68" s="105">
        <v>5.55</v>
      </c>
      <c r="E68" s="105">
        <v>3.67</v>
      </c>
      <c r="F68" s="105">
        <v>14.25</v>
      </c>
      <c r="G68" s="105">
        <v>126.35</v>
      </c>
      <c r="H68" s="93" t="s">
        <v>75</v>
      </c>
      <c r="I68" s="146">
        <v>3.7999999999999999E-2</v>
      </c>
      <c r="J68" s="122">
        <v>5.1999999999999998E-2</v>
      </c>
      <c r="K68" s="122">
        <v>110.4</v>
      </c>
      <c r="L68" s="122">
        <v>2.58</v>
      </c>
      <c r="M68" s="122">
        <v>77.8</v>
      </c>
      <c r="N68" s="122">
        <v>3.6</v>
      </c>
      <c r="O68" s="122">
        <v>50.22</v>
      </c>
      <c r="P68" s="122">
        <v>0.19</v>
      </c>
      <c r="Q68" s="146">
        <v>0</v>
      </c>
      <c r="R68" s="146">
        <v>0.39</v>
      </c>
    </row>
    <row r="69" spans="1:18">
      <c r="A69" s="107">
        <v>3</v>
      </c>
      <c r="B69" s="103" t="s">
        <v>136</v>
      </c>
      <c r="C69" s="111" t="s">
        <v>190</v>
      </c>
      <c r="D69" s="120">
        <v>4.4400000000000004</v>
      </c>
      <c r="E69" s="120">
        <v>5.53</v>
      </c>
      <c r="F69" s="120">
        <v>4.55</v>
      </c>
      <c r="G69" s="120">
        <v>67.599999999999994</v>
      </c>
      <c r="H69" s="103" t="s">
        <v>180</v>
      </c>
      <c r="I69" s="122">
        <v>0.02</v>
      </c>
      <c r="J69" s="122">
        <v>7.0000000000000007E-2</v>
      </c>
      <c r="K69" s="122">
        <v>90.86</v>
      </c>
      <c r="L69" s="122">
        <v>0.56999999999999995</v>
      </c>
      <c r="M69" s="122">
        <v>35</v>
      </c>
      <c r="N69" s="122">
        <v>3</v>
      </c>
      <c r="O69" s="122">
        <v>45.05</v>
      </c>
      <c r="P69" s="122">
        <v>0.08</v>
      </c>
      <c r="Q69" s="146">
        <v>0.01</v>
      </c>
      <c r="R69" s="146">
        <v>0.05</v>
      </c>
    </row>
    <row r="70" spans="1:18">
      <c r="A70" s="107">
        <v>3</v>
      </c>
      <c r="B70" s="91" t="s">
        <v>57</v>
      </c>
      <c r="C70" s="72">
        <v>9.0909090909090905E-3</v>
      </c>
      <c r="D70" s="92">
        <v>2.35</v>
      </c>
      <c r="E70" s="92">
        <v>3.11</v>
      </c>
      <c r="F70" s="92">
        <v>14.52</v>
      </c>
      <c r="G70" s="92">
        <v>102.23</v>
      </c>
      <c r="H70" s="93" t="s">
        <v>181</v>
      </c>
      <c r="I70" s="94">
        <v>0.05</v>
      </c>
      <c r="J70" s="94">
        <v>0.08</v>
      </c>
      <c r="K70" s="94">
        <v>17.45</v>
      </c>
      <c r="L70" s="94">
        <v>7.48</v>
      </c>
      <c r="M70" s="94">
        <v>28.6</v>
      </c>
      <c r="N70" s="94">
        <v>3.53</v>
      </c>
      <c r="O70" s="94">
        <v>61.6</v>
      </c>
      <c r="P70" s="94">
        <v>7.0000000000000007E-2</v>
      </c>
      <c r="Q70" s="137">
        <v>0</v>
      </c>
      <c r="R70" s="137">
        <v>4.4999999999999998E-2</v>
      </c>
    </row>
    <row r="71" spans="1:18">
      <c r="A71" s="107">
        <v>3</v>
      </c>
      <c r="B71" s="91" t="s">
        <v>41</v>
      </c>
      <c r="C71" s="72">
        <v>5.5555555555555558E-3</v>
      </c>
      <c r="D71" s="95">
        <v>0.14000000000000001</v>
      </c>
      <c r="E71" s="95">
        <v>0.14000000000000001</v>
      </c>
      <c r="F71" s="95">
        <v>21.49</v>
      </c>
      <c r="G71" s="95">
        <v>87.84</v>
      </c>
      <c r="H71" s="93" t="s">
        <v>167</v>
      </c>
      <c r="I71" s="94">
        <v>0.01</v>
      </c>
      <c r="J71" s="94">
        <v>0.01</v>
      </c>
      <c r="K71" s="94">
        <v>4.08</v>
      </c>
      <c r="L71" s="94">
        <v>6.5</v>
      </c>
      <c r="M71" s="94">
        <v>8</v>
      </c>
      <c r="N71" s="94">
        <v>0.1</v>
      </c>
      <c r="O71" s="94">
        <v>10</v>
      </c>
      <c r="P71" s="94">
        <v>0.19</v>
      </c>
      <c r="Q71" s="137">
        <v>1E-3</v>
      </c>
      <c r="R71" s="137">
        <v>5.1999999999999998E-2</v>
      </c>
    </row>
    <row r="72" spans="1:18">
      <c r="A72" s="107">
        <v>3</v>
      </c>
      <c r="B72" s="91" t="s">
        <v>11</v>
      </c>
      <c r="C72" s="72">
        <v>0.05</v>
      </c>
      <c r="D72" s="95">
        <v>1.53</v>
      </c>
      <c r="E72" s="95">
        <v>0.17</v>
      </c>
      <c r="F72" s="95">
        <v>9.83</v>
      </c>
      <c r="G72" s="95">
        <v>46.83</v>
      </c>
      <c r="H72" s="95" t="s">
        <v>177</v>
      </c>
      <c r="I72" s="104">
        <v>0.02</v>
      </c>
      <c r="J72" s="104">
        <v>0</v>
      </c>
      <c r="K72" s="104">
        <v>0</v>
      </c>
      <c r="L72" s="104">
        <v>0</v>
      </c>
      <c r="M72" s="104">
        <v>3.3</v>
      </c>
      <c r="N72" s="104">
        <v>2.2999999999999998</v>
      </c>
      <c r="O72" s="104">
        <v>11</v>
      </c>
      <c r="P72" s="104">
        <v>0.19</v>
      </c>
      <c r="Q72" s="138">
        <v>0.01</v>
      </c>
      <c r="R72" s="138">
        <v>3.9E-2</v>
      </c>
    </row>
    <row r="73" spans="1:18">
      <c r="A73" s="107">
        <v>3</v>
      </c>
      <c r="B73" s="91" t="s">
        <v>12</v>
      </c>
      <c r="C73" s="72">
        <v>3.3333333333333333E-2</v>
      </c>
      <c r="D73" s="95">
        <v>0.89</v>
      </c>
      <c r="E73" s="95">
        <v>0.12</v>
      </c>
      <c r="F73" s="95">
        <v>9.8000000000000007</v>
      </c>
      <c r="G73" s="95">
        <v>42.09</v>
      </c>
      <c r="H73" s="93" t="s">
        <v>177</v>
      </c>
      <c r="I73" s="122">
        <v>0.08</v>
      </c>
      <c r="J73" s="122">
        <v>0.08</v>
      </c>
      <c r="K73" s="122">
        <v>0</v>
      </c>
      <c r="L73" s="122">
        <v>0</v>
      </c>
      <c r="M73" s="122">
        <v>5.4</v>
      </c>
      <c r="N73" s="122">
        <v>3.7</v>
      </c>
      <c r="O73" s="122">
        <v>11.1</v>
      </c>
      <c r="P73" s="122">
        <v>0.15</v>
      </c>
      <c r="Q73" s="146">
        <v>0</v>
      </c>
      <c r="R73" s="146">
        <v>0</v>
      </c>
    </row>
    <row r="74" spans="1:18" ht="15">
      <c r="A74" s="107">
        <v>3</v>
      </c>
      <c r="B74" s="96" t="s">
        <v>43</v>
      </c>
      <c r="C74" s="120"/>
      <c r="D74" s="102">
        <f>SUM(D67:D73)</f>
        <v>17.25</v>
      </c>
      <c r="E74" s="102">
        <f>SUM(E67:E73)</f>
        <v>18.740000000000002</v>
      </c>
      <c r="F74" s="102">
        <f>SUM(F67:F73)</f>
        <v>78.989999999999995</v>
      </c>
      <c r="G74" s="102">
        <f>SUM(G67:G73)</f>
        <v>538.04</v>
      </c>
      <c r="H74" s="157"/>
      <c r="I74" s="153">
        <f t="shared" ref="I74:R74" si="11">SUM(I67:I73)</f>
        <v>0.22799999999999998</v>
      </c>
      <c r="J74" s="153">
        <f t="shared" si="11"/>
        <v>0.32200000000000001</v>
      </c>
      <c r="K74" s="153">
        <f t="shared" si="11"/>
        <v>235.91</v>
      </c>
      <c r="L74" s="153">
        <f t="shared" si="11"/>
        <v>19.41</v>
      </c>
      <c r="M74" s="153">
        <f t="shared" si="11"/>
        <v>248.13</v>
      </c>
      <c r="N74" s="153">
        <f t="shared" si="11"/>
        <v>18.399999999999999</v>
      </c>
      <c r="O74" s="153">
        <f t="shared" si="11"/>
        <v>223.70999999999998</v>
      </c>
      <c r="P74" s="153">
        <f t="shared" si="11"/>
        <v>0.93</v>
      </c>
      <c r="Q74" s="154">
        <f t="shared" si="11"/>
        <v>2.0999999999999998E-2</v>
      </c>
      <c r="R74" s="154">
        <f t="shared" si="11"/>
        <v>0.6120000000000001</v>
      </c>
    </row>
    <row r="75" spans="1:18" ht="15">
      <c r="A75" s="107">
        <v>3</v>
      </c>
      <c r="B75" s="148" t="s">
        <v>31</v>
      </c>
      <c r="C75" s="120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2" t="s">
        <v>203</v>
      </c>
      <c r="R75" s="162"/>
    </row>
    <row r="76" spans="1:18">
      <c r="A76" s="107">
        <v>3</v>
      </c>
      <c r="B76" s="103" t="s">
        <v>137</v>
      </c>
      <c r="C76" s="103">
        <v>60</v>
      </c>
      <c r="D76" s="120">
        <v>3.08</v>
      </c>
      <c r="E76" s="120">
        <v>3.2</v>
      </c>
      <c r="F76" s="120">
        <v>10.32</v>
      </c>
      <c r="G76" s="120">
        <v>90.2</v>
      </c>
      <c r="H76" s="112" t="s">
        <v>247</v>
      </c>
      <c r="I76" s="122">
        <v>0.01</v>
      </c>
      <c r="J76" s="122">
        <v>0.16</v>
      </c>
      <c r="K76" s="122">
        <v>73.2</v>
      </c>
      <c r="L76" s="122">
        <v>0.12</v>
      </c>
      <c r="M76" s="122">
        <v>44</v>
      </c>
      <c r="N76" s="122">
        <v>3.8</v>
      </c>
      <c r="O76" s="122">
        <v>81.2</v>
      </c>
      <c r="P76" s="122">
        <v>0.13</v>
      </c>
      <c r="Q76" s="146">
        <v>0</v>
      </c>
      <c r="R76" s="146">
        <v>4.1000000000000002E-2</v>
      </c>
    </row>
    <row r="77" spans="1:18" ht="25.5">
      <c r="A77" s="107">
        <v>3</v>
      </c>
      <c r="B77" s="113" t="s">
        <v>182</v>
      </c>
      <c r="C77" s="72">
        <v>2.5000000000000001E-2</v>
      </c>
      <c r="D77" s="120">
        <v>1.53</v>
      </c>
      <c r="E77" s="120">
        <v>2.7</v>
      </c>
      <c r="F77" s="120">
        <v>2.2999999999999998</v>
      </c>
      <c r="G77" s="120">
        <v>33.67</v>
      </c>
      <c r="H77" s="120">
        <v>62</v>
      </c>
      <c r="I77" s="122">
        <v>0.01</v>
      </c>
      <c r="J77" s="122">
        <v>0.01</v>
      </c>
      <c r="K77" s="122">
        <v>0.01</v>
      </c>
      <c r="L77" s="122">
        <v>4.97</v>
      </c>
      <c r="M77" s="122">
        <v>30.33</v>
      </c>
      <c r="N77" s="122">
        <v>2</v>
      </c>
      <c r="O77" s="122">
        <v>9</v>
      </c>
      <c r="P77" s="122">
        <v>0.06</v>
      </c>
      <c r="Q77" s="146">
        <v>0</v>
      </c>
      <c r="R77" s="146">
        <v>3.4000000000000002E-2</v>
      </c>
    </row>
    <row r="78" spans="1:18">
      <c r="A78" s="107">
        <v>3</v>
      </c>
      <c r="B78" s="91" t="s">
        <v>11</v>
      </c>
      <c r="C78" s="72">
        <v>0.05</v>
      </c>
      <c r="D78" s="95">
        <v>1.53</v>
      </c>
      <c r="E78" s="95">
        <v>0.17</v>
      </c>
      <c r="F78" s="95">
        <v>9.83</v>
      </c>
      <c r="G78" s="95">
        <v>46.83</v>
      </c>
      <c r="H78" s="95" t="s">
        <v>177</v>
      </c>
      <c r="I78" s="104">
        <v>0.02</v>
      </c>
      <c r="J78" s="104">
        <v>0</v>
      </c>
      <c r="K78" s="104">
        <v>0</v>
      </c>
      <c r="L78" s="104">
        <v>0</v>
      </c>
      <c r="M78" s="104">
        <v>3.3</v>
      </c>
      <c r="N78" s="104">
        <v>2.2999999999999998</v>
      </c>
      <c r="O78" s="104">
        <v>11</v>
      </c>
      <c r="P78" s="104">
        <v>0.19</v>
      </c>
      <c r="Q78" s="138">
        <v>0.01</v>
      </c>
      <c r="R78" s="138">
        <v>3.9E-2</v>
      </c>
    </row>
    <row r="79" spans="1:18" ht="15">
      <c r="A79" s="107">
        <v>3</v>
      </c>
      <c r="B79" s="91" t="s">
        <v>184</v>
      </c>
      <c r="C79" s="73" t="s">
        <v>147</v>
      </c>
      <c r="D79" s="110">
        <v>0.2</v>
      </c>
      <c r="E79" s="110">
        <v>0</v>
      </c>
      <c r="F79" s="110">
        <v>0</v>
      </c>
      <c r="G79" s="110">
        <v>1.4</v>
      </c>
      <c r="H79" s="103" t="s">
        <v>185</v>
      </c>
      <c r="I79" s="122">
        <v>0</v>
      </c>
      <c r="J79" s="122">
        <v>0.01</v>
      </c>
      <c r="K79" s="122">
        <v>0.3</v>
      </c>
      <c r="L79" s="122">
        <v>0.04</v>
      </c>
      <c r="M79" s="122">
        <v>4.5</v>
      </c>
      <c r="N79" s="122">
        <v>3.8</v>
      </c>
      <c r="O79" s="122">
        <v>7.2</v>
      </c>
      <c r="P79" s="122">
        <v>0.73</v>
      </c>
      <c r="Q79" s="146">
        <v>0</v>
      </c>
      <c r="R79" s="146">
        <v>0</v>
      </c>
    </row>
    <row r="80" spans="1:18" ht="15">
      <c r="A80" s="107">
        <v>3</v>
      </c>
      <c r="B80" s="96" t="s">
        <v>14</v>
      </c>
      <c r="C80" s="120"/>
      <c r="D80" s="102">
        <f>SUM(D76:D79)</f>
        <v>6.3400000000000007</v>
      </c>
      <c r="E80" s="102">
        <f>SUM(E76:E79)</f>
        <v>6.07</v>
      </c>
      <c r="F80" s="102">
        <f>SUM(F76:F79)</f>
        <v>22.450000000000003</v>
      </c>
      <c r="G80" s="102">
        <f>SUM(G76:G79)</f>
        <v>172.1</v>
      </c>
      <c r="H80" s="157"/>
      <c r="I80" s="109">
        <f t="shared" ref="I80:R80" si="12">SUM(I76:I79)</f>
        <v>0.04</v>
      </c>
      <c r="J80" s="109">
        <f t="shared" si="12"/>
        <v>0.18000000000000002</v>
      </c>
      <c r="K80" s="109">
        <f t="shared" si="12"/>
        <v>73.510000000000005</v>
      </c>
      <c r="L80" s="109">
        <f t="shared" si="12"/>
        <v>5.13</v>
      </c>
      <c r="M80" s="109">
        <f t="shared" si="12"/>
        <v>82.13</v>
      </c>
      <c r="N80" s="109">
        <f t="shared" si="12"/>
        <v>11.899999999999999</v>
      </c>
      <c r="O80" s="109">
        <f t="shared" si="12"/>
        <v>108.4</v>
      </c>
      <c r="P80" s="109">
        <f t="shared" si="12"/>
        <v>1.1099999999999999</v>
      </c>
      <c r="Q80" s="163">
        <f t="shared" si="12"/>
        <v>0.01</v>
      </c>
      <c r="R80" s="163">
        <f t="shared" si="12"/>
        <v>0.11400000000000002</v>
      </c>
    </row>
    <row r="81" spans="1:37" ht="13.5">
      <c r="A81" s="107">
        <v>3</v>
      </c>
      <c r="B81" s="96" t="s">
        <v>15</v>
      </c>
      <c r="C81" s="120"/>
      <c r="D81" s="122">
        <f>D63+D65+D74+D80</f>
        <v>31.779999999999998</v>
      </c>
      <c r="E81" s="122">
        <f>E63+E65+E74+E80</f>
        <v>35.1</v>
      </c>
      <c r="F81" s="122">
        <f>F63+F65+F74+F80</f>
        <v>152.49</v>
      </c>
      <c r="G81" s="122">
        <f>G63+G65+G74+G80</f>
        <v>1041.9499999999998</v>
      </c>
      <c r="H81" s="122"/>
      <c r="I81" s="146">
        <f>I63+I65+I74+I80</f>
        <v>0.61466666666666669</v>
      </c>
      <c r="J81" s="122">
        <f t="shared" ref="J81:R81" si="13">J63+J65+J74+J80</f>
        <v>0.70200000000000007</v>
      </c>
      <c r="K81" s="122">
        <f t="shared" si="13"/>
        <v>335.44</v>
      </c>
      <c r="L81" s="122">
        <f t="shared" si="13"/>
        <v>33.630000000000003</v>
      </c>
      <c r="M81" s="122">
        <f t="shared" si="13"/>
        <v>591.4</v>
      </c>
      <c r="N81" s="122">
        <f t="shared" si="13"/>
        <v>60.05</v>
      </c>
      <c r="O81" s="122">
        <f t="shared" si="13"/>
        <v>517.44999999999993</v>
      </c>
      <c r="P81" s="122">
        <f t="shared" si="13"/>
        <v>7.6133333333333333</v>
      </c>
      <c r="Q81" s="146">
        <f t="shared" si="13"/>
        <v>5.0999999999999997E-2</v>
      </c>
      <c r="R81" s="122">
        <f t="shared" si="13"/>
        <v>1.0590000000000002</v>
      </c>
    </row>
    <row r="82" spans="1:37">
      <c r="A82" s="224" t="s">
        <v>50</v>
      </c>
      <c r="B82" s="224"/>
      <c r="C82" s="224"/>
      <c r="D82" s="224"/>
      <c r="E82" s="224"/>
      <c r="F82" s="224"/>
      <c r="G82" s="224"/>
      <c r="H82" s="224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1:37">
      <c r="A83" s="107">
        <v>4</v>
      </c>
      <c r="B83" s="148" t="s">
        <v>28</v>
      </c>
      <c r="C83" s="72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</row>
    <row r="84" spans="1:37" ht="15">
      <c r="A84" s="107">
        <v>4</v>
      </c>
      <c r="B84" s="91" t="s">
        <v>60</v>
      </c>
      <c r="C84" s="72">
        <v>6.6666666666666671E-3</v>
      </c>
      <c r="D84" s="95">
        <v>2.73</v>
      </c>
      <c r="E84" s="95">
        <v>4.2300000000000004</v>
      </c>
      <c r="F84" s="95">
        <v>28.2</v>
      </c>
      <c r="G84" s="95">
        <v>90.51</v>
      </c>
      <c r="H84" s="93" t="s">
        <v>186</v>
      </c>
      <c r="I84" s="103">
        <v>0.14000000000000001</v>
      </c>
      <c r="J84" s="103">
        <v>0.05</v>
      </c>
      <c r="K84" s="110">
        <v>6.9</v>
      </c>
      <c r="L84" s="110">
        <v>1.8</v>
      </c>
      <c r="M84" s="103">
        <v>65.25</v>
      </c>
      <c r="N84" s="103">
        <v>3.53</v>
      </c>
      <c r="O84" s="103">
        <v>80.83</v>
      </c>
      <c r="P84" s="103">
        <v>0.35</v>
      </c>
      <c r="Q84" s="137">
        <v>8.0000000000000002E-3</v>
      </c>
      <c r="R84" s="103">
        <v>0.127</v>
      </c>
      <c r="S84" s="51"/>
      <c r="T84" s="51"/>
      <c r="U84" s="51"/>
      <c r="V84" s="51"/>
      <c r="W84" s="51"/>
      <c r="X84" s="51"/>
    </row>
    <row r="85" spans="1:37">
      <c r="A85" s="107">
        <v>4</v>
      </c>
      <c r="B85" s="91" t="s">
        <v>18</v>
      </c>
      <c r="C85" s="72">
        <v>6.2500000000000003E-3</v>
      </c>
      <c r="D85" s="92">
        <v>2.54</v>
      </c>
      <c r="E85" s="92">
        <v>2.14</v>
      </c>
      <c r="F85" s="92">
        <v>10.77</v>
      </c>
      <c r="G85" s="92">
        <v>77.680000000000007</v>
      </c>
      <c r="H85" s="93" t="s">
        <v>168</v>
      </c>
      <c r="I85" s="94">
        <v>0.02</v>
      </c>
      <c r="J85" s="94">
        <v>0.1</v>
      </c>
      <c r="K85" s="94">
        <v>10.64</v>
      </c>
      <c r="L85" s="94">
        <v>0.42</v>
      </c>
      <c r="M85" s="94">
        <v>88.8</v>
      </c>
      <c r="N85" s="94">
        <v>4.8</v>
      </c>
      <c r="O85" s="94">
        <v>85.6</v>
      </c>
      <c r="P85" s="94">
        <v>0.7</v>
      </c>
      <c r="Q85" s="137">
        <v>6.0000000000000001E-3</v>
      </c>
      <c r="R85" s="94">
        <v>1.6E-2</v>
      </c>
      <c r="S85" s="54"/>
      <c r="T85" s="51"/>
      <c r="U85" s="51"/>
      <c r="V85" s="51"/>
      <c r="W85" s="51"/>
      <c r="X85" s="51"/>
    </row>
    <row r="86" spans="1:37">
      <c r="A86" s="107">
        <v>4</v>
      </c>
      <c r="B86" s="91" t="s">
        <v>187</v>
      </c>
      <c r="C86" s="72">
        <v>3.3333333333333333E-2</v>
      </c>
      <c r="D86" s="95">
        <v>2.8666666666666698</v>
      </c>
      <c r="E86" s="95">
        <v>3.0999999999999996</v>
      </c>
      <c r="F86" s="95">
        <v>9.8333333333333339</v>
      </c>
      <c r="G86" s="95">
        <v>82.733333333333334</v>
      </c>
      <c r="H86" s="93" t="s">
        <v>164</v>
      </c>
      <c r="I86" s="122">
        <v>0.03</v>
      </c>
      <c r="J86" s="122">
        <v>0.05</v>
      </c>
      <c r="K86" s="122">
        <v>38</v>
      </c>
      <c r="L86" s="122">
        <v>0.1</v>
      </c>
      <c r="M86" s="122">
        <v>99.01</v>
      </c>
      <c r="N86" s="122">
        <v>4.3</v>
      </c>
      <c r="O86" s="122">
        <v>53</v>
      </c>
      <c r="P86" s="122">
        <v>0.1</v>
      </c>
      <c r="Q86" s="146">
        <v>1E-3</v>
      </c>
      <c r="R86" s="122">
        <v>2.9000000000000001E-2</v>
      </c>
      <c r="S86" s="51"/>
      <c r="T86" s="51"/>
      <c r="U86" s="51"/>
      <c r="V86" s="51"/>
      <c r="W86" s="51"/>
      <c r="X86" s="51"/>
    </row>
    <row r="87" spans="1:37">
      <c r="A87" s="107">
        <v>4</v>
      </c>
      <c r="B87" s="91" t="s">
        <v>172</v>
      </c>
      <c r="C87" s="72">
        <v>0.1</v>
      </c>
      <c r="D87" s="94">
        <f>D86*10/15</f>
        <v>1.9111111111111134</v>
      </c>
      <c r="E87" s="94">
        <f>E86*10/15</f>
        <v>2.0666666666666664</v>
      </c>
      <c r="F87" s="94">
        <f>F86*10/15</f>
        <v>6.5555555555555562</v>
      </c>
      <c r="G87" s="94">
        <f>G86*10/15</f>
        <v>55.155555555555559</v>
      </c>
      <c r="H87" s="94" t="s">
        <v>177</v>
      </c>
      <c r="I87" s="94">
        <f t="shared" ref="I87:L87" si="14">I86*10/15</f>
        <v>0.02</v>
      </c>
      <c r="J87" s="94">
        <f t="shared" si="14"/>
        <v>3.3333333333333333E-2</v>
      </c>
      <c r="K87" s="94">
        <f t="shared" si="14"/>
        <v>25.333333333333332</v>
      </c>
      <c r="L87" s="94">
        <f t="shared" si="14"/>
        <v>6.6666666666666666E-2</v>
      </c>
      <c r="M87" s="94">
        <v>3.7</v>
      </c>
      <c r="N87" s="94">
        <v>1.74</v>
      </c>
      <c r="O87" s="94">
        <v>1.7</v>
      </c>
      <c r="P87" s="94">
        <v>0.05</v>
      </c>
      <c r="Q87" s="137">
        <v>0</v>
      </c>
      <c r="R87" s="94">
        <v>0</v>
      </c>
      <c r="S87" s="51"/>
      <c r="T87" s="51"/>
      <c r="U87" s="51"/>
      <c r="V87" s="51"/>
      <c r="W87" s="51"/>
      <c r="X87" s="51"/>
    </row>
    <row r="88" spans="1:37" ht="13.5">
      <c r="A88" s="107">
        <v>4</v>
      </c>
      <c r="B88" s="96" t="s">
        <v>9</v>
      </c>
      <c r="C88" s="72"/>
      <c r="D88" s="98">
        <f>SUM(D84:D87)</f>
        <v>10.047777777777783</v>
      </c>
      <c r="E88" s="98">
        <f>SUM(E84:E87)</f>
        <v>11.536666666666667</v>
      </c>
      <c r="F88" s="98">
        <f>SUM(F84:F87)</f>
        <v>55.358888888888892</v>
      </c>
      <c r="G88" s="98">
        <f>SUM(G84:G87)</f>
        <v>306.07888888888891</v>
      </c>
      <c r="H88" s="99"/>
      <c r="I88" s="114">
        <f t="shared" ref="I88:R88" si="15">SUM(I84:I87)</f>
        <v>0.21</v>
      </c>
      <c r="J88" s="127">
        <f t="shared" si="15"/>
        <v>0.23333333333333334</v>
      </c>
      <c r="K88" s="115">
        <f t="shared" si="15"/>
        <v>80.873333333333335</v>
      </c>
      <c r="L88" s="115">
        <f t="shared" si="15"/>
        <v>2.3866666666666672</v>
      </c>
      <c r="M88" s="115">
        <f t="shared" si="15"/>
        <v>256.76</v>
      </c>
      <c r="N88" s="115">
        <f t="shared" si="15"/>
        <v>14.37</v>
      </c>
      <c r="O88" s="115">
        <f t="shared" si="15"/>
        <v>221.13</v>
      </c>
      <c r="P88" s="115">
        <f t="shared" si="15"/>
        <v>1.2</v>
      </c>
      <c r="Q88" s="140">
        <f t="shared" si="15"/>
        <v>1.4999999999999999E-2</v>
      </c>
      <c r="R88" s="115">
        <f t="shared" si="15"/>
        <v>0.17200000000000001</v>
      </c>
      <c r="S88" s="52"/>
      <c r="T88" s="52"/>
      <c r="U88" s="52"/>
      <c r="V88" s="52"/>
      <c r="W88" s="52"/>
      <c r="X88" s="52"/>
    </row>
    <row r="89" spans="1:37">
      <c r="A89" s="107">
        <v>4</v>
      </c>
      <c r="B89" s="148" t="s">
        <v>29</v>
      </c>
      <c r="C89" s="72"/>
      <c r="D89" s="92"/>
      <c r="E89" s="92"/>
      <c r="F89" s="92"/>
      <c r="G89" s="92"/>
      <c r="H89" s="93"/>
      <c r="I89" s="120"/>
      <c r="J89" s="120"/>
      <c r="K89" s="120"/>
      <c r="L89" s="120"/>
      <c r="M89" s="120"/>
      <c r="N89" s="120"/>
      <c r="O89" s="120"/>
      <c r="P89" s="120"/>
      <c r="Q89" s="146"/>
      <c r="R89" s="120"/>
    </row>
    <row r="90" spans="1:37" ht="15">
      <c r="A90" s="107">
        <v>4</v>
      </c>
      <c r="B90" s="91" t="s">
        <v>16</v>
      </c>
      <c r="C90" s="72">
        <v>6.6666666666666671E-3</v>
      </c>
      <c r="D90" s="158">
        <v>0.55000000000000004</v>
      </c>
      <c r="E90" s="158">
        <v>0.12</v>
      </c>
      <c r="F90" s="158">
        <v>10.1</v>
      </c>
      <c r="G90" s="158">
        <v>65.45</v>
      </c>
      <c r="H90" s="108" t="s">
        <v>177</v>
      </c>
      <c r="I90" s="157">
        <v>0.03</v>
      </c>
      <c r="J90" s="157">
        <v>0.02</v>
      </c>
      <c r="K90" s="157">
        <v>0</v>
      </c>
      <c r="L90" s="157">
        <v>0.6</v>
      </c>
      <c r="M90" s="157">
        <v>10</v>
      </c>
      <c r="N90" s="157">
        <v>10</v>
      </c>
      <c r="O90" s="157">
        <v>24</v>
      </c>
      <c r="P90" s="157">
        <v>0.1</v>
      </c>
      <c r="Q90" s="154">
        <v>0</v>
      </c>
      <c r="R90" s="157">
        <v>0</v>
      </c>
    </row>
    <row r="91" spans="1:37" ht="15">
      <c r="A91" s="107">
        <v>4</v>
      </c>
      <c r="B91" s="148" t="s">
        <v>30</v>
      </c>
      <c r="C91" s="12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42"/>
      <c r="R91" s="110"/>
    </row>
    <row r="92" spans="1:37" ht="25.5">
      <c r="A92" s="107">
        <v>4</v>
      </c>
      <c r="B92" s="113" t="s">
        <v>189</v>
      </c>
      <c r="C92" s="111" t="s">
        <v>252</v>
      </c>
      <c r="D92" s="122">
        <v>0.05</v>
      </c>
      <c r="E92" s="122">
        <v>2.4900000000000002</v>
      </c>
      <c r="F92" s="122">
        <v>0.96</v>
      </c>
      <c r="G92" s="122">
        <v>29.6</v>
      </c>
      <c r="H92" s="120">
        <v>19</v>
      </c>
      <c r="I92" s="122">
        <v>0.01</v>
      </c>
      <c r="J92" s="122">
        <v>0.01</v>
      </c>
      <c r="K92" s="122">
        <v>3.2</v>
      </c>
      <c r="L92" s="122">
        <v>13.3</v>
      </c>
      <c r="M92" s="122">
        <v>2.27</v>
      </c>
      <c r="N92" s="122">
        <v>2.93</v>
      </c>
      <c r="O92" s="122">
        <v>3.51</v>
      </c>
      <c r="P92" s="122">
        <v>0.24</v>
      </c>
      <c r="Q92" s="146">
        <v>0</v>
      </c>
      <c r="R92" s="122">
        <v>0.04</v>
      </c>
    </row>
    <row r="93" spans="1:37">
      <c r="A93" s="107">
        <v>4</v>
      </c>
      <c r="B93" s="103" t="s">
        <v>262</v>
      </c>
      <c r="C93" s="103" t="s">
        <v>147</v>
      </c>
      <c r="D93" s="122">
        <v>3.742</v>
      </c>
      <c r="E93" s="122">
        <v>2.34</v>
      </c>
      <c r="F93" s="122">
        <v>13.14</v>
      </c>
      <c r="G93" s="122">
        <v>100.842</v>
      </c>
      <c r="H93" s="94" t="s">
        <v>263</v>
      </c>
      <c r="I93" s="122">
        <v>0.1</v>
      </c>
      <c r="J93" s="122">
        <v>0.11</v>
      </c>
      <c r="K93" s="122">
        <v>80.760000000000005</v>
      </c>
      <c r="L93" s="122">
        <v>9.74</v>
      </c>
      <c r="M93" s="122">
        <v>18</v>
      </c>
      <c r="N93" s="122">
        <v>4.0599999999999996</v>
      </c>
      <c r="O93" s="122">
        <v>16.68</v>
      </c>
      <c r="P93" s="122">
        <v>1.044</v>
      </c>
      <c r="Q93" s="146">
        <v>0</v>
      </c>
      <c r="R93" s="122">
        <v>0.04</v>
      </c>
      <c r="S93" s="51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</row>
    <row r="94" spans="1:37" ht="25.5">
      <c r="A94" s="107">
        <v>4</v>
      </c>
      <c r="B94" s="165" t="s">
        <v>140</v>
      </c>
      <c r="C94" s="103" t="s">
        <v>253</v>
      </c>
      <c r="D94" s="159">
        <v>3.28</v>
      </c>
      <c r="E94" s="159">
        <v>4.53</v>
      </c>
      <c r="F94" s="159">
        <v>4.08</v>
      </c>
      <c r="G94" s="159">
        <v>101.01</v>
      </c>
      <c r="H94" s="155">
        <v>452</v>
      </c>
      <c r="I94" s="122">
        <v>0.02</v>
      </c>
      <c r="J94" s="122">
        <v>0.09</v>
      </c>
      <c r="K94" s="122">
        <v>9.6</v>
      </c>
      <c r="L94" s="122">
        <v>2.15</v>
      </c>
      <c r="M94" s="122">
        <v>16</v>
      </c>
      <c r="N94" s="122">
        <v>3.57</v>
      </c>
      <c r="O94" s="122">
        <v>48.9</v>
      </c>
      <c r="P94" s="122">
        <v>1.46</v>
      </c>
      <c r="Q94" s="146">
        <v>5.0000000000000001E-3</v>
      </c>
      <c r="R94" s="122">
        <v>0.19</v>
      </c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</row>
    <row r="95" spans="1:37" ht="25.5">
      <c r="A95" s="107">
        <v>4</v>
      </c>
      <c r="B95" s="91" t="s">
        <v>49</v>
      </c>
      <c r="C95" s="72">
        <v>9.0909090909090905E-3</v>
      </c>
      <c r="D95" s="95">
        <v>3.56</v>
      </c>
      <c r="E95" s="95">
        <v>3.59</v>
      </c>
      <c r="F95" s="95">
        <v>24.05</v>
      </c>
      <c r="G95" s="95">
        <v>114.32</v>
      </c>
      <c r="H95" s="95" t="s">
        <v>176</v>
      </c>
      <c r="I95" s="122">
        <v>0.02</v>
      </c>
      <c r="J95" s="122">
        <v>0.01</v>
      </c>
      <c r="K95" s="122">
        <v>13.49</v>
      </c>
      <c r="L95" s="122">
        <v>0</v>
      </c>
      <c r="M95" s="122">
        <v>5</v>
      </c>
      <c r="N95" s="122">
        <v>2.2799999999999998</v>
      </c>
      <c r="O95" s="122">
        <v>17.37</v>
      </c>
      <c r="P95" s="122">
        <v>0.54</v>
      </c>
      <c r="Q95" s="146">
        <v>6.0000000000000001E-3</v>
      </c>
      <c r="R95" s="122">
        <v>0.08</v>
      </c>
    </row>
    <row r="96" spans="1:37" ht="15">
      <c r="A96" s="107">
        <v>4</v>
      </c>
      <c r="B96" s="91" t="s">
        <v>184</v>
      </c>
      <c r="C96" s="73" t="s">
        <v>147</v>
      </c>
      <c r="D96" s="110">
        <v>0.2</v>
      </c>
      <c r="E96" s="110">
        <v>0</v>
      </c>
      <c r="F96" s="110">
        <v>0</v>
      </c>
      <c r="G96" s="110">
        <v>1.4</v>
      </c>
      <c r="H96" s="103" t="s">
        <v>185</v>
      </c>
      <c r="I96" s="122">
        <v>0</v>
      </c>
      <c r="J96" s="122">
        <v>0.01</v>
      </c>
      <c r="K96" s="122">
        <v>0.3</v>
      </c>
      <c r="L96" s="122">
        <v>0.04</v>
      </c>
      <c r="M96" s="122">
        <v>4.5</v>
      </c>
      <c r="N96" s="122">
        <v>3.8</v>
      </c>
      <c r="O96" s="122">
        <v>7.2</v>
      </c>
      <c r="P96" s="122">
        <v>0.73</v>
      </c>
      <c r="Q96" s="146">
        <v>0</v>
      </c>
      <c r="R96" s="122">
        <v>0</v>
      </c>
    </row>
    <row r="97" spans="1:19">
      <c r="A97" s="107">
        <v>4</v>
      </c>
      <c r="B97" s="91" t="s">
        <v>11</v>
      </c>
      <c r="C97" s="72">
        <v>0.05</v>
      </c>
      <c r="D97" s="95">
        <v>1.53</v>
      </c>
      <c r="E97" s="95">
        <v>0.17</v>
      </c>
      <c r="F97" s="95">
        <v>9.83</v>
      </c>
      <c r="G97" s="95">
        <v>46.83</v>
      </c>
      <c r="H97" s="95" t="s">
        <v>177</v>
      </c>
      <c r="I97" s="104">
        <v>0.02</v>
      </c>
      <c r="J97" s="104">
        <v>0</v>
      </c>
      <c r="K97" s="104">
        <v>0</v>
      </c>
      <c r="L97" s="104">
        <v>0</v>
      </c>
      <c r="M97" s="104">
        <v>3.3</v>
      </c>
      <c r="N97" s="104">
        <v>2.2999999999999998</v>
      </c>
      <c r="O97" s="104">
        <v>11</v>
      </c>
      <c r="P97" s="104">
        <v>0.19</v>
      </c>
      <c r="Q97" s="138">
        <v>0.01</v>
      </c>
      <c r="R97" s="104">
        <v>3.9E-2</v>
      </c>
    </row>
    <row r="98" spans="1:19">
      <c r="A98" s="107">
        <v>4</v>
      </c>
      <c r="B98" s="91" t="s">
        <v>12</v>
      </c>
      <c r="C98" s="72">
        <v>3.3333333333333333E-2</v>
      </c>
      <c r="D98" s="95">
        <v>0.89</v>
      </c>
      <c r="E98" s="95">
        <v>0.12</v>
      </c>
      <c r="F98" s="95">
        <v>9.8000000000000007</v>
      </c>
      <c r="G98" s="95">
        <v>42.09</v>
      </c>
      <c r="H98" s="93" t="s">
        <v>177</v>
      </c>
      <c r="I98" s="122">
        <v>0.08</v>
      </c>
      <c r="J98" s="122">
        <v>0.08</v>
      </c>
      <c r="K98" s="122">
        <v>0</v>
      </c>
      <c r="L98" s="122">
        <v>0</v>
      </c>
      <c r="M98" s="122">
        <v>5.4</v>
      </c>
      <c r="N98" s="122">
        <v>3.7</v>
      </c>
      <c r="O98" s="122">
        <v>11.1</v>
      </c>
      <c r="P98" s="122">
        <v>0.15</v>
      </c>
      <c r="Q98" s="146">
        <v>0</v>
      </c>
      <c r="R98" s="122">
        <v>0</v>
      </c>
    </row>
    <row r="99" spans="1:19" ht="15">
      <c r="A99" s="107">
        <v>4</v>
      </c>
      <c r="B99" s="96" t="s">
        <v>43</v>
      </c>
      <c r="C99" s="120"/>
      <c r="D99" s="109">
        <f>SUM(D92:D98)</f>
        <v>13.251999999999999</v>
      </c>
      <c r="E99" s="109">
        <f>SUM(E92:E98)</f>
        <v>13.239999999999998</v>
      </c>
      <c r="F99" s="109">
        <f>SUM(F92:F98)</f>
        <v>61.86</v>
      </c>
      <c r="G99" s="109">
        <f>SUM(G92:G98)</f>
        <v>436.09199999999998</v>
      </c>
      <c r="H99" s="157"/>
      <c r="I99" s="153">
        <f t="shared" ref="I99:R99" si="16">SUM(I92:I98)</f>
        <v>0.25</v>
      </c>
      <c r="J99" s="153">
        <f t="shared" si="16"/>
        <v>0.31</v>
      </c>
      <c r="K99" s="153">
        <f t="shared" si="16"/>
        <v>107.35</v>
      </c>
      <c r="L99" s="153">
        <f t="shared" si="16"/>
        <v>25.229999999999997</v>
      </c>
      <c r="M99" s="153">
        <f t="shared" si="16"/>
        <v>54.469999999999992</v>
      </c>
      <c r="N99" s="153">
        <f t="shared" si="16"/>
        <v>22.64</v>
      </c>
      <c r="O99" s="153">
        <f t="shared" si="16"/>
        <v>115.76</v>
      </c>
      <c r="P99" s="153">
        <f t="shared" si="16"/>
        <v>4.3540000000000001</v>
      </c>
      <c r="Q99" s="154">
        <f t="shared" si="16"/>
        <v>2.0999999999999998E-2</v>
      </c>
      <c r="R99" s="153">
        <f t="shared" si="16"/>
        <v>0.38900000000000001</v>
      </c>
    </row>
    <row r="100" spans="1:19">
      <c r="A100" s="107">
        <v>4</v>
      </c>
      <c r="B100" s="148" t="s">
        <v>31</v>
      </c>
      <c r="C100" s="120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137"/>
      <c r="R100" s="94"/>
    </row>
    <row r="101" spans="1:19">
      <c r="A101" s="107">
        <v>4</v>
      </c>
      <c r="B101" s="103" t="s">
        <v>142</v>
      </c>
      <c r="C101" s="103" t="s">
        <v>254</v>
      </c>
      <c r="D101" s="122">
        <v>5.88</v>
      </c>
      <c r="E101" s="122">
        <v>7.86</v>
      </c>
      <c r="F101" s="122">
        <v>11.29</v>
      </c>
      <c r="G101" s="122">
        <v>161.36000000000001</v>
      </c>
      <c r="H101" s="94" t="s">
        <v>248</v>
      </c>
      <c r="I101" s="122">
        <v>0.05</v>
      </c>
      <c r="J101" s="122">
        <v>0.05</v>
      </c>
      <c r="K101" s="122">
        <v>128</v>
      </c>
      <c r="L101" s="122">
        <v>4.6500000000000004</v>
      </c>
      <c r="M101" s="122">
        <v>85.3</v>
      </c>
      <c r="N101" s="122">
        <v>3.07</v>
      </c>
      <c r="O101" s="122">
        <v>118.5</v>
      </c>
      <c r="P101" s="122">
        <v>1.64</v>
      </c>
      <c r="Q101" s="146">
        <v>4.0000000000000001E-3</v>
      </c>
      <c r="R101" s="122">
        <v>0.19</v>
      </c>
    </row>
    <row r="102" spans="1:19" ht="15">
      <c r="A102" s="107">
        <v>4</v>
      </c>
      <c r="B102" s="103" t="s">
        <v>135</v>
      </c>
      <c r="C102" s="72">
        <v>0.1</v>
      </c>
      <c r="D102" s="110">
        <v>0.7</v>
      </c>
      <c r="E102" s="110">
        <v>0.9</v>
      </c>
      <c r="F102" s="110">
        <v>5.6</v>
      </c>
      <c r="G102" s="110">
        <v>32.700000000000003</v>
      </c>
      <c r="H102" s="94" t="s">
        <v>177</v>
      </c>
      <c r="I102" s="120">
        <v>0.01</v>
      </c>
      <c r="J102" s="120">
        <v>0.01</v>
      </c>
      <c r="K102" s="120">
        <v>0</v>
      </c>
      <c r="L102" s="120">
        <v>0.02</v>
      </c>
      <c r="M102" s="120">
        <v>30.7</v>
      </c>
      <c r="N102" s="120">
        <v>0</v>
      </c>
      <c r="O102" s="120">
        <v>0.03</v>
      </c>
      <c r="P102" s="120">
        <v>0</v>
      </c>
      <c r="Q102" s="146">
        <v>0</v>
      </c>
      <c r="R102" s="120">
        <v>0</v>
      </c>
    </row>
    <row r="103" spans="1:19">
      <c r="A103" s="107">
        <v>4</v>
      </c>
      <c r="B103" s="91" t="s">
        <v>220</v>
      </c>
      <c r="C103" s="77">
        <v>150</v>
      </c>
      <c r="D103" s="120">
        <f>D102*150/100</f>
        <v>1.05</v>
      </c>
      <c r="E103" s="120">
        <f>E102*150/100</f>
        <v>1.35</v>
      </c>
      <c r="F103" s="120">
        <f>F102*150/100</f>
        <v>8.4</v>
      </c>
      <c r="G103" s="120">
        <f>G102*150/100</f>
        <v>49.05</v>
      </c>
      <c r="H103" s="93" t="s">
        <v>212</v>
      </c>
      <c r="I103" s="120">
        <v>0.05</v>
      </c>
      <c r="J103" s="120">
        <v>0.06</v>
      </c>
      <c r="K103" s="120">
        <v>19.8</v>
      </c>
      <c r="L103" s="120">
        <v>0.78</v>
      </c>
      <c r="M103" s="120">
        <v>159</v>
      </c>
      <c r="N103" s="120">
        <v>10</v>
      </c>
      <c r="O103" s="120">
        <v>42</v>
      </c>
      <c r="P103" s="120">
        <v>0.14000000000000001</v>
      </c>
      <c r="Q103" s="146">
        <v>0.01</v>
      </c>
      <c r="R103" s="120">
        <v>0.3</v>
      </c>
    </row>
    <row r="104" spans="1:19" ht="15">
      <c r="A104" s="120"/>
      <c r="B104" s="96" t="s">
        <v>14</v>
      </c>
      <c r="C104" s="120"/>
      <c r="D104" s="109">
        <f>SUM(D101:D103)</f>
        <v>7.63</v>
      </c>
      <c r="E104" s="109">
        <f>SUM(E101:E103)</f>
        <v>10.11</v>
      </c>
      <c r="F104" s="109">
        <f>SUM(F101:F103)</f>
        <v>25.29</v>
      </c>
      <c r="G104" s="109">
        <f>SUM(G101:G103)</f>
        <v>243.11</v>
      </c>
      <c r="H104" s="153"/>
      <c r="I104" s="153">
        <f t="shared" ref="I104:R104" si="17">SUM(I101:I103)</f>
        <v>0.11000000000000001</v>
      </c>
      <c r="J104" s="153">
        <f t="shared" si="17"/>
        <v>0.12</v>
      </c>
      <c r="K104" s="153">
        <f t="shared" si="17"/>
        <v>147.80000000000001</v>
      </c>
      <c r="L104" s="153">
        <f t="shared" si="17"/>
        <v>5.45</v>
      </c>
      <c r="M104" s="109">
        <f t="shared" si="17"/>
        <v>275</v>
      </c>
      <c r="N104" s="109">
        <f t="shared" si="17"/>
        <v>13.07</v>
      </c>
      <c r="O104" s="109">
        <f t="shared" si="17"/>
        <v>160.53</v>
      </c>
      <c r="P104" s="109">
        <f t="shared" si="17"/>
        <v>1.7799999999999998</v>
      </c>
      <c r="Q104" s="163">
        <f t="shared" si="17"/>
        <v>1.4E-2</v>
      </c>
      <c r="R104" s="153">
        <f t="shared" si="17"/>
        <v>0.49</v>
      </c>
    </row>
    <row r="105" spans="1:19" ht="13.5">
      <c r="A105" s="120"/>
      <c r="B105" s="96" t="s">
        <v>15</v>
      </c>
      <c r="C105" s="120"/>
      <c r="D105" s="122">
        <f>D88+D90+D99+D104</f>
        <v>31.47977777777778</v>
      </c>
      <c r="E105" s="122">
        <f>E88+E90+E99+E104</f>
        <v>35.006666666666661</v>
      </c>
      <c r="F105" s="122">
        <f>F88+F90+F99+F104</f>
        <v>152.60888888888888</v>
      </c>
      <c r="G105" s="122">
        <f>G88+G90+G99+G104</f>
        <v>1050.7308888888888</v>
      </c>
      <c r="H105" s="120"/>
      <c r="I105" s="122">
        <f>I88+I90+I99+I104</f>
        <v>0.6</v>
      </c>
      <c r="J105" s="122">
        <f t="shared" ref="J105:R105" si="18">J88+J90+J99+J104</f>
        <v>0.68333333333333335</v>
      </c>
      <c r="K105" s="122">
        <f t="shared" si="18"/>
        <v>336.02333333333331</v>
      </c>
      <c r="L105" s="122">
        <f t="shared" si="18"/>
        <v>33.666666666666664</v>
      </c>
      <c r="M105" s="122">
        <f t="shared" si="18"/>
        <v>596.23</v>
      </c>
      <c r="N105" s="122">
        <f t="shared" si="18"/>
        <v>60.08</v>
      </c>
      <c r="O105" s="122">
        <f t="shared" si="18"/>
        <v>521.41999999999996</v>
      </c>
      <c r="P105" s="122">
        <f t="shared" si="18"/>
        <v>7.4339999999999993</v>
      </c>
      <c r="Q105" s="146">
        <f t="shared" si="18"/>
        <v>4.9999999999999996E-2</v>
      </c>
      <c r="R105" s="122">
        <f t="shared" si="18"/>
        <v>1.0510000000000002</v>
      </c>
    </row>
    <row r="106" spans="1:19">
      <c r="A106" s="224" t="s">
        <v>51</v>
      </c>
      <c r="B106" s="224"/>
      <c r="C106" s="224"/>
      <c r="D106" s="224"/>
      <c r="E106" s="224"/>
      <c r="F106" s="224"/>
      <c r="G106" s="224"/>
      <c r="H106" s="224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19">
      <c r="A107" s="107">
        <v>5</v>
      </c>
      <c r="B107" s="148" t="s">
        <v>28</v>
      </c>
      <c r="C107" s="72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:19">
      <c r="A108" s="107">
        <v>5</v>
      </c>
      <c r="B108" s="91" t="s">
        <v>143</v>
      </c>
      <c r="C108" s="72">
        <v>6.6666666666666671E-3</v>
      </c>
      <c r="D108" s="92">
        <v>3.83</v>
      </c>
      <c r="E108" s="92">
        <v>4.3499999999999996</v>
      </c>
      <c r="F108" s="92">
        <v>19.95</v>
      </c>
      <c r="G108" s="92">
        <v>100.48</v>
      </c>
      <c r="H108" s="93" t="s">
        <v>192</v>
      </c>
      <c r="I108" s="122">
        <v>0.04</v>
      </c>
      <c r="J108" s="122">
        <v>0.06</v>
      </c>
      <c r="K108" s="122">
        <v>15.97</v>
      </c>
      <c r="L108" s="122">
        <v>0.3</v>
      </c>
      <c r="M108" s="122">
        <v>104</v>
      </c>
      <c r="N108" s="122">
        <v>4.5</v>
      </c>
      <c r="O108" s="122">
        <v>88.5</v>
      </c>
      <c r="P108" s="146">
        <v>0.18</v>
      </c>
      <c r="Q108" s="146">
        <v>1.4999999999999999E-2</v>
      </c>
      <c r="R108" s="146">
        <v>0.1</v>
      </c>
    </row>
    <row r="109" spans="1:19" ht="25.5">
      <c r="A109" s="107">
        <v>5</v>
      </c>
      <c r="B109" s="91" t="s">
        <v>246</v>
      </c>
      <c r="C109" s="72">
        <v>5.5555555555555558E-3</v>
      </c>
      <c r="D109" s="110">
        <v>2.6</v>
      </c>
      <c r="E109" s="110">
        <v>2.6</v>
      </c>
      <c r="F109" s="110">
        <v>10.6</v>
      </c>
      <c r="G109" s="110">
        <v>100.4</v>
      </c>
      <c r="H109" s="120" t="s">
        <v>177</v>
      </c>
      <c r="I109" s="120">
        <v>0.04</v>
      </c>
      <c r="J109" s="120">
        <v>0.09</v>
      </c>
      <c r="K109" s="120">
        <v>11.07</v>
      </c>
      <c r="L109" s="120">
        <v>0.68</v>
      </c>
      <c r="M109" s="120">
        <v>94.5</v>
      </c>
      <c r="N109" s="120">
        <v>4.8</v>
      </c>
      <c r="O109" s="120">
        <v>20</v>
      </c>
      <c r="P109" s="146">
        <v>1E-3</v>
      </c>
      <c r="Q109" s="146">
        <v>0.01</v>
      </c>
      <c r="R109" s="146">
        <v>0.17</v>
      </c>
      <c r="S109" s="54"/>
    </row>
    <row r="110" spans="1:19">
      <c r="A110" s="107">
        <v>5</v>
      </c>
      <c r="B110" s="91" t="s">
        <v>25</v>
      </c>
      <c r="C110" s="72">
        <v>3.3333333333333333E-2</v>
      </c>
      <c r="D110" s="149">
        <v>1.54</v>
      </c>
      <c r="E110" s="149">
        <v>3.46</v>
      </c>
      <c r="F110" s="149">
        <v>9.75</v>
      </c>
      <c r="G110" s="149">
        <v>78</v>
      </c>
      <c r="H110" s="150" t="s">
        <v>164</v>
      </c>
      <c r="I110" s="151">
        <v>6.6666666666666666E-2</v>
      </c>
      <c r="J110" s="151">
        <v>0</v>
      </c>
      <c r="K110" s="151">
        <v>58</v>
      </c>
      <c r="L110" s="151">
        <v>0</v>
      </c>
      <c r="M110" s="151">
        <v>12.72</v>
      </c>
      <c r="N110" s="151">
        <v>5.62</v>
      </c>
      <c r="O110" s="151">
        <v>21.45</v>
      </c>
      <c r="P110" s="152">
        <v>0.68333333333333335</v>
      </c>
      <c r="Q110" s="152">
        <v>0</v>
      </c>
      <c r="R110" s="152">
        <v>0.111</v>
      </c>
    </row>
    <row r="111" spans="1:19">
      <c r="A111" s="107">
        <v>5</v>
      </c>
      <c r="B111" s="91" t="s">
        <v>172</v>
      </c>
      <c r="C111" s="72">
        <v>0.1</v>
      </c>
      <c r="D111" s="94">
        <f>D110*10/15</f>
        <v>1.0266666666666666</v>
      </c>
      <c r="E111" s="94">
        <f>E110*10/15</f>
        <v>2.3066666666666666</v>
      </c>
      <c r="F111" s="94">
        <f>F110*10/15</f>
        <v>6.5</v>
      </c>
      <c r="G111" s="94">
        <f>G110*10/15</f>
        <v>52</v>
      </c>
      <c r="H111" s="94" t="s">
        <v>177</v>
      </c>
      <c r="I111" s="94">
        <f t="shared" ref="I111:Q111" si="19">I110*10/15</f>
        <v>4.4444444444444439E-2</v>
      </c>
      <c r="J111" s="94">
        <f t="shared" si="19"/>
        <v>0</v>
      </c>
      <c r="K111" s="94">
        <f t="shared" si="19"/>
        <v>38.666666666666664</v>
      </c>
      <c r="L111" s="94">
        <f t="shared" si="19"/>
        <v>0</v>
      </c>
      <c r="M111" s="94">
        <f t="shared" si="19"/>
        <v>8.48</v>
      </c>
      <c r="N111" s="94">
        <v>1.74</v>
      </c>
      <c r="O111" s="94">
        <f t="shared" si="19"/>
        <v>14.3</v>
      </c>
      <c r="P111" s="137">
        <v>0.05</v>
      </c>
      <c r="Q111" s="137">
        <f t="shared" si="19"/>
        <v>0</v>
      </c>
      <c r="R111" s="137">
        <v>0</v>
      </c>
    </row>
    <row r="112" spans="1:19" ht="15">
      <c r="A112" s="107">
        <v>5</v>
      </c>
      <c r="B112" s="96" t="s">
        <v>10</v>
      </c>
      <c r="C112" s="120"/>
      <c r="D112" s="102">
        <f>SUM(D108:D111)</f>
        <v>8.9966666666666661</v>
      </c>
      <c r="E112" s="102">
        <f>SUM(E108:E111)</f>
        <v>12.716666666666667</v>
      </c>
      <c r="F112" s="102">
        <f>SUM(F108:F111)</f>
        <v>46.8</v>
      </c>
      <c r="G112" s="102">
        <f>SUM(G108:G111)</f>
        <v>330.88</v>
      </c>
      <c r="H112" s="120"/>
      <c r="I112" s="153">
        <f t="shared" ref="I112:R112" si="20">SUM(I108:I111)</f>
        <v>0.19111111111111112</v>
      </c>
      <c r="J112" s="153">
        <f t="shared" si="20"/>
        <v>0.15</v>
      </c>
      <c r="K112" s="153">
        <f t="shared" si="20"/>
        <v>123.70666666666665</v>
      </c>
      <c r="L112" s="153">
        <f t="shared" si="20"/>
        <v>0.98</v>
      </c>
      <c r="M112" s="153">
        <f t="shared" si="20"/>
        <v>219.7</v>
      </c>
      <c r="N112" s="153">
        <f t="shared" si="20"/>
        <v>16.66</v>
      </c>
      <c r="O112" s="153">
        <f t="shared" si="20"/>
        <v>144.25</v>
      </c>
      <c r="P112" s="154">
        <f t="shared" si="20"/>
        <v>0.91433333333333344</v>
      </c>
      <c r="Q112" s="154">
        <f t="shared" si="20"/>
        <v>2.5000000000000001E-2</v>
      </c>
      <c r="R112" s="154">
        <f t="shared" si="20"/>
        <v>0.38100000000000001</v>
      </c>
    </row>
    <row r="113" spans="1:18">
      <c r="A113" s="107">
        <v>5</v>
      </c>
      <c r="B113" s="148" t="s">
        <v>29</v>
      </c>
      <c r="C113" s="72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36"/>
      <c r="Q113" s="136"/>
      <c r="R113" s="146"/>
    </row>
    <row r="114" spans="1:18" ht="15">
      <c r="A114" s="107">
        <v>5</v>
      </c>
      <c r="B114" s="91" t="s">
        <v>68</v>
      </c>
      <c r="C114" s="72">
        <v>0.01</v>
      </c>
      <c r="D114" s="102">
        <v>0.41</v>
      </c>
      <c r="E114" s="102">
        <v>0.41</v>
      </c>
      <c r="F114" s="102">
        <v>9.8000000000000007</v>
      </c>
      <c r="G114" s="102">
        <v>44.41</v>
      </c>
      <c r="H114" s="114"/>
      <c r="I114" s="114">
        <v>0.2</v>
      </c>
      <c r="J114" s="114">
        <v>0.1</v>
      </c>
      <c r="K114" s="114">
        <v>4.95</v>
      </c>
      <c r="L114" s="114">
        <v>7.9</v>
      </c>
      <c r="M114" s="114">
        <v>15.75</v>
      </c>
      <c r="N114" s="114">
        <v>16</v>
      </c>
      <c r="O114" s="114">
        <v>62.25</v>
      </c>
      <c r="P114" s="140">
        <v>6.05</v>
      </c>
      <c r="Q114" s="140">
        <v>0</v>
      </c>
      <c r="R114" s="140">
        <v>7.4999999999999997E-2</v>
      </c>
    </row>
    <row r="115" spans="1:18">
      <c r="A115" s="107">
        <v>5</v>
      </c>
      <c r="B115" s="148" t="s">
        <v>30</v>
      </c>
      <c r="C115" s="120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37"/>
      <c r="Q115" s="137"/>
      <c r="R115" s="137"/>
    </row>
    <row r="116" spans="1:18" ht="15">
      <c r="A116" s="107">
        <v>5</v>
      </c>
      <c r="B116" s="103" t="s">
        <v>146</v>
      </c>
      <c r="C116" s="103" t="s">
        <v>147</v>
      </c>
      <c r="D116" s="110">
        <v>4.72</v>
      </c>
      <c r="E116" s="110">
        <v>4.8</v>
      </c>
      <c r="F116" s="110">
        <v>17.62</v>
      </c>
      <c r="G116" s="110">
        <v>125.52</v>
      </c>
      <c r="H116" s="103" t="s">
        <v>242</v>
      </c>
      <c r="I116" s="120">
        <v>0.04</v>
      </c>
      <c r="J116" s="120">
        <v>4.2000000000000003E-2</v>
      </c>
      <c r="K116" s="120">
        <v>88.04</v>
      </c>
      <c r="L116" s="120">
        <v>5.54</v>
      </c>
      <c r="M116" s="120">
        <v>51</v>
      </c>
      <c r="N116" s="120">
        <v>5.8</v>
      </c>
      <c r="O116" s="120">
        <v>25.4</v>
      </c>
      <c r="P116" s="146">
        <v>0.27</v>
      </c>
      <c r="Q116" s="146">
        <v>3.0000000000000001E-3</v>
      </c>
      <c r="R116" s="146">
        <v>8.8999999999999996E-2</v>
      </c>
    </row>
    <row r="117" spans="1:18">
      <c r="A117" s="107">
        <v>5</v>
      </c>
      <c r="B117" s="91" t="s">
        <v>54</v>
      </c>
      <c r="C117" s="72">
        <v>8.3333333333333332E-3</v>
      </c>
      <c r="D117" s="95">
        <v>7.44</v>
      </c>
      <c r="E117" s="95">
        <v>8.3000000000000007</v>
      </c>
      <c r="F117" s="95">
        <v>10.32</v>
      </c>
      <c r="G117" s="95">
        <v>189.33</v>
      </c>
      <c r="H117" s="93" t="s">
        <v>195</v>
      </c>
      <c r="I117" s="122">
        <v>0.03</v>
      </c>
      <c r="J117" s="122">
        <v>0.11</v>
      </c>
      <c r="K117" s="122">
        <v>10.38</v>
      </c>
      <c r="L117" s="122">
        <v>2.72</v>
      </c>
      <c r="M117" s="122">
        <v>40.6</v>
      </c>
      <c r="N117" s="122">
        <v>4.9000000000000004</v>
      </c>
      <c r="O117" s="122">
        <v>85.78</v>
      </c>
      <c r="P117" s="146">
        <v>0.1</v>
      </c>
      <c r="Q117" s="146">
        <v>8.0000000000000002E-3</v>
      </c>
      <c r="R117" s="146">
        <v>0.22</v>
      </c>
    </row>
    <row r="118" spans="1:18">
      <c r="A118" s="107">
        <v>5</v>
      </c>
      <c r="B118" s="120" t="s">
        <v>139</v>
      </c>
      <c r="C118" s="72">
        <v>2.5000000000000001E-2</v>
      </c>
      <c r="D118" s="120">
        <v>0.85</v>
      </c>
      <c r="E118" s="120">
        <v>2.8</v>
      </c>
      <c r="F118" s="120">
        <v>4.55</v>
      </c>
      <c r="G118" s="120">
        <v>40.700000000000003</v>
      </c>
      <c r="H118" s="103" t="s">
        <v>188</v>
      </c>
      <c r="I118" s="120">
        <v>1E-3</v>
      </c>
      <c r="J118" s="120">
        <v>5.0000000000000001E-3</v>
      </c>
      <c r="K118" s="120">
        <v>3.04</v>
      </c>
      <c r="L118" s="120">
        <v>2.84</v>
      </c>
      <c r="M118" s="120">
        <v>32.5</v>
      </c>
      <c r="N118" s="120">
        <v>1.8</v>
      </c>
      <c r="O118" s="120">
        <v>25</v>
      </c>
      <c r="P118" s="146">
        <v>8.9999999999999993E-3</v>
      </c>
      <c r="Q118" s="146">
        <v>0</v>
      </c>
      <c r="R118" s="146">
        <v>7.0000000000000007E-2</v>
      </c>
    </row>
    <row r="119" spans="1:18">
      <c r="A119" s="107">
        <v>5</v>
      </c>
      <c r="B119" s="91" t="s">
        <v>41</v>
      </c>
      <c r="C119" s="72">
        <v>5.5555555555555558E-3</v>
      </c>
      <c r="D119" s="95">
        <v>0.14000000000000001</v>
      </c>
      <c r="E119" s="95">
        <v>0.14000000000000001</v>
      </c>
      <c r="F119" s="95">
        <v>21.49</v>
      </c>
      <c r="G119" s="95">
        <v>87.84</v>
      </c>
      <c r="H119" s="93" t="s">
        <v>167</v>
      </c>
      <c r="I119" s="94">
        <v>0.01</v>
      </c>
      <c r="J119" s="94">
        <v>0.01</v>
      </c>
      <c r="K119" s="94">
        <v>4.08</v>
      </c>
      <c r="L119" s="94">
        <v>6.5</v>
      </c>
      <c r="M119" s="94">
        <v>8</v>
      </c>
      <c r="N119" s="94">
        <v>0.1</v>
      </c>
      <c r="O119" s="94">
        <v>10</v>
      </c>
      <c r="P119" s="137">
        <v>0</v>
      </c>
      <c r="Q119" s="137">
        <v>1E-3</v>
      </c>
      <c r="R119" s="137">
        <v>5.1999999999999998E-2</v>
      </c>
    </row>
    <row r="120" spans="1:18">
      <c r="A120" s="107">
        <v>5</v>
      </c>
      <c r="B120" s="91" t="s">
        <v>11</v>
      </c>
      <c r="C120" s="72">
        <v>0.05</v>
      </c>
      <c r="D120" s="95">
        <v>1.53</v>
      </c>
      <c r="E120" s="95">
        <v>0.17</v>
      </c>
      <c r="F120" s="95">
        <v>9.83</v>
      </c>
      <c r="G120" s="95">
        <v>46.83</v>
      </c>
      <c r="H120" s="95" t="s">
        <v>177</v>
      </c>
      <c r="I120" s="104">
        <v>0.02</v>
      </c>
      <c r="J120" s="104">
        <v>0</v>
      </c>
      <c r="K120" s="104">
        <v>0</v>
      </c>
      <c r="L120" s="104">
        <v>0</v>
      </c>
      <c r="M120" s="104">
        <v>3.3</v>
      </c>
      <c r="N120" s="104">
        <v>2.2999999999999998</v>
      </c>
      <c r="O120" s="104">
        <v>11</v>
      </c>
      <c r="P120" s="138">
        <v>8.9999999999999993E-3</v>
      </c>
      <c r="Q120" s="138">
        <v>0.01</v>
      </c>
      <c r="R120" s="138">
        <v>3.9E-2</v>
      </c>
    </row>
    <row r="121" spans="1:18">
      <c r="A121" s="107">
        <v>5</v>
      </c>
      <c r="B121" s="91" t="s">
        <v>12</v>
      </c>
      <c r="C121" s="72">
        <v>3.3333333333333333E-2</v>
      </c>
      <c r="D121" s="95">
        <v>0.89</v>
      </c>
      <c r="E121" s="95">
        <v>0.12</v>
      </c>
      <c r="F121" s="95">
        <v>9.8000000000000007</v>
      </c>
      <c r="G121" s="95">
        <v>42.09</v>
      </c>
      <c r="H121" s="93" t="s">
        <v>177</v>
      </c>
      <c r="I121" s="122">
        <v>0.08</v>
      </c>
      <c r="J121" s="122">
        <v>0.08</v>
      </c>
      <c r="K121" s="122">
        <v>0</v>
      </c>
      <c r="L121" s="122">
        <v>0</v>
      </c>
      <c r="M121" s="122">
        <v>5.4</v>
      </c>
      <c r="N121" s="122">
        <v>3.7</v>
      </c>
      <c r="O121" s="122">
        <v>11.1</v>
      </c>
      <c r="P121" s="146">
        <v>0</v>
      </c>
      <c r="Q121" s="146">
        <v>0</v>
      </c>
      <c r="R121" s="146">
        <v>0</v>
      </c>
    </row>
    <row r="122" spans="1:18" ht="13.5">
      <c r="A122" s="107">
        <v>5</v>
      </c>
      <c r="B122" s="96" t="s">
        <v>13</v>
      </c>
      <c r="C122" s="120"/>
      <c r="D122" s="166">
        <f>SUM(D116:D121)</f>
        <v>15.57</v>
      </c>
      <c r="E122" s="166">
        <f>SUM(E116:E121)</f>
        <v>16.330000000000005</v>
      </c>
      <c r="F122" s="166">
        <f>SUM(F116:F121)</f>
        <v>73.61</v>
      </c>
      <c r="G122" s="166">
        <f>SUM(G116:G121)</f>
        <v>532.30999999999995</v>
      </c>
      <c r="H122" s="157"/>
      <c r="I122" s="157">
        <f t="shared" ref="I122:R122" si="21">SUM(I116:I121)</f>
        <v>0.18099999999999999</v>
      </c>
      <c r="J122" s="157">
        <f t="shared" si="21"/>
        <v>0.247</v>
      </c>
      <c r="K122" s="157">
        <f t="shared" si="21"/>
        <v>105.54</v>
      </c>
      <c r="L122" s="157">
        <f t="shared" si="21"/>
        <v>17.600000000000001</v>
      </c>
      <c r="M122" s="157">
        <f t="shared" si="21"/>
        <v>140.80000000000001</v>
      </c>
      <c r="N122" s="157">
        <f t="shared" si="21"/>
        <v>18.599999999999998</v>
      </c>
      <c r="O122" s="157">
        <f t="shared" si="21"/>
        <v>168.28</v>
      </c>
      <c r="P122" s="154">
        <f t="shared" si="21"/>
        <v>0.38800000000000001</v>
      </c>
      <c r="Q122" s="154">
        <f t="shared" si="21"/>
        <v>2.1999999999999999E-2</v>
      </c>
      <c r="R122" s="154">
        <f t="shared" si="21"/>
        <v>0.47</v>
      </c>
    </row>
    <row r="123" spans="1:18" ht="15">
      <c r="A123" s="107">
        <v>5</v>
      </c>
      <c r="B123" s="148" t="s">
        <v>31</v>
      </c>
      <c r="C123" s="12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42"/>
      <c r="Q123" s="142"/>
      <c r="R123" s="142"/>
    </row>
    <row r="124" spans="1:18">
      <c r="A124" s="107">
        <v>5</v>
      </c>
      <c r="B124" s="103" t="s">
        <v>126</v>
      </c>
      <c r="C124" s="111" t="s">
        <v>77</v>
      </c>
      <c r="D124" s="70">
        <v>4.5599999999999996</v>
      </c>
      <c r="E124" s="70">
        <v>4.5599999999999996</v>
      </c>
      <c r="F124" s="70">
        <v>13.4</v>
      </c>
      <c r="G124" s="70">
        <v>92.5</v>
      </c>
      <c r="H124" s="155">
        <v>311</v>
      </c>
      <c r="I124" s="122">
        <v>0.01</v>
      </c>
      <c r="J124" s="122">
        <v>0.14000000000000001</v>
      </c>
      <c r="K124" s="122">
        <v>96.5</v>
      </c>
      <c r="L124" s="122">
        <v>3.13</v>
      </c>
      <c r="M124" s="122">
        <v>152.5</v>
      </c>
      <c r="N124" s="122">
        <v>2.75</v>
      </c>
      <c r="O124" s="122">
        <v>88.7</v>
      </c>
      <c r="P124" s="146">
        <v>0.09</v>
      </c>
      <c r="Q124" s="146">
        <v>2E-3</v>
      </c>
      <c r="R124" s="156">
        <v>0.09</v>
      </c>
    </row>
    <row r="125" spans="1:18" ht="25.5">
      <c r="A125" s="107">
        <v>5</v>
      </c>
      <c r="B125" s="113" t="s">
        <v>196</v>
      </c>
      <c r="C125" s="111" t="s">
        <v>252</v>
      </c>
      <c r="D125" s="120">
        <v>0.68</v>
      </c>
      <c r="E125" s="120">
        <v>1.2</v>
      </c>
      <c r="F125" s="120">
        <v>1.44</v>
      </c>
      <c r="G125" s="120">
        <v>25.2</v>
      </c>
      <c r="H125" s="155">
        <v>28</v>
      </c>
      <c r="I125" s="122">
        <v>0.01</v>
      </c>
      <c r="J125" s="122">
        <v>7.0000000000000007E-2</v>
      </c>
      <c r="K125" s="122">
        <v>6.86</v>
      </c>
      <c r="L125" s="122">
        <v>3.98</v>
      </c>
      <c r="M125" s="122">
        <v>66.08</v>
      </c>
      <c r="N125" s="122">
        <v>1.8</v>
      </c>
      <c r="O125" s="122">
        <v>43.6</v>
      </c>
      <c r="P125" s="146">
        <v>8.0000000000000002E-3</v>
      </c>
      <c r="Q125" s="146">
        <v>1E-3</v>
      </c>
      <c r="R125" s="146">
        <v>8.9999999999999993E-3</v>
      </c>
    </row>
    <row r="126" spans="1:18">
      <c r="A126" s="107">
        <v>5</v>
      </c>
      <c r="B126" s="91" t="s">
        <v>11</v>
      </c>
      <c r="C126" s="72">
        <v>0.05</v>
      </c>
      <c r="D126" s="95">
        <f>D120*20/30</f>
        <v>1.02</v>
      </c>
      <c r="E126" s="95">
        <f>E120*20/30</f>
        <v>0.11333333333333334</v>
      </c>
      <c r="F126" s="95">
        <f>F120*20/30</f>
        <v>6.5533333333333328</v>
      </c>
      <c r="G126" s="95">
        <f>G120*20/30</f>
        <v>31.219999999999995</v>
      </c>
      <c r="H126" s="93" t="s">
        <v>177</v>
      </c>
      <c r="I126" s="122">
        <f>I120*20/30</f>
        <v>1.3333333333333334E-2</v>
      </c>
      <c r="J126" s="122">
        <f t="shared" ref="J126:R126" si="22">J120*20/30</f>
        <v>0</v>
      </c>
      <c r="K126" s="122">
        <f t="shared" si="22"/>
        <v>0</v>
      </c>
      <c r="L126" s="122">
        <f t="shared" si="22"/>
        <v>0</v>
      </c>
      <c r="M126" s="122">
        <f t="shared" si="22"/>
        <v>2.2000000000000002</v>
      </c>
      <c r="N126" s="122">
        <f t="shared" si="22"/>
        <v>1.5333333333333334</v>
      </c>
      <c r="O126" s="122">
        <f t="shared" si="22"/>
        <v>7.333333333333333</v>
      </c>
      <c r="P126" s="146">
        <v>1.9E-2</v>
      </c>
      <c r="Q126" s="146">
        <v>0</v>
      </c>
      <c r="R126" s="146">
        <f t="shared" si="22"/>
        <v>2.6000000000000002E-2</v>
      </c>
    </row>
    <row r="127" spans="1:18" ht="15">
      <c r="A127" s="107">
        <v>5</v>
      </c>
      <c r="B127" s="91" t="s">
        <v>197</v>
      </c>
      <c r="C127" s="77" t="s">
        <v>147</v>
      </c>
      <c r="D127" s="110">
        <v>0.2</v>
      </c>
      <c r="E127" s="110">
        <v>0</v>
      </c>
      <c r="F127" s="110">
        <v>0</v>
      </c>
      <c r="G127" s="110">
        <v>1.4</v>
      </c>
      <c r="H127" s="103" t="s">
        <v>185</v>
      </c>
      <c r="I127" s="122">
        <v>0</v>
      </c>
      <c r="J127" s="122">
        <v>0.01</v>
      </c>
      <c r="K127" s="122">
        <v>0.3</v>
      </c>
      <c r="L127" s="122">
        <v>0.04</v>
      </c>
      <c r="M127" s="122">
        <v>4.5</v>
      </c>
      <c r="N127" s="122">
        <v>0</v>
      </c>
      <c r="O127" s="122">
        <v>7.2</v>
      </c>
      <c r="P127" s="146">
        <v>0</v>
      </c>
      <c r="Q127" s="146">
        <v>0</v>
      </c>
      <c r="R127" s="146">
        <v>0</v>
      </c>
    </row>
    <row r="128" spans="1:18" ht="15">
      <c r="A128" s="107">
        <v>5</v>
      </c>
      <c r="B128" s="96" t="s">
        <v>14</v>
      </c>
      <c r="C128" s="120"/>
      <c r="D128" s="102">
        <f>SUM(D124:D127)</f>
        <v>6.46</v>
      </c>
      <c r="E128" s="102">
        <f>SUM(E124:E127)</f>
        <v>5.8733333333333331</v>
      </c>
      <c r="F128" s="102">
        <f>SUM(F124:F127)</f>
        <v>21.393333333333331</v>
      </c>
      <c r="G128" s="102">
        <f>SUM(G124:G127)</f>
        <v>150.32</v>
      </c>
      <c r="H128" s="157"/>
      <c r="I128" s="153">
        <f t="shared" ref="I128:R128" si="23">SUM(I124:I127)</f>
        <v>3.3333333333333333E-2</v>
      </c>
      <c r="J128" s="153">
        <f t="shared" si="23"/>
        <v>0.22000000000000003</v>
      </c>
      <c r="K128" s="153">
        <f t="shared" si="23"/>
        <v>103.66</v>
      </c>
      <c r="L128" s="153">
        <f t="shared" si="23"/>
        <v>7.1499999999999995</v>
      </c>
      <c r="M128" s="153">
        <f t="shared" si="23"/>
        <v>225.27999999999997</v>
      </c>
      <c r="N128" s="153">
        <f t="shared" si="23"/>
        <v>6.083333333333333</v>
      </c>
      <c r="O128" s="153">
        <f t="shared" si="23"/>
        <v>146.83333333333334</v>
      </c>
      <c r="P128" s="154">
        <f t="shared" si="23"/>
        <v>0.11700000000000001</v>
      </c>
      <c r="Q128" s="154">
        <f t="shared" si="23"/>
        <v>3.0000000000000001E-3</v>
      </c>
      <c r="R128" s="154">
        <f t="shared" si="23"/>
        <v>0.125</v>
      </c>
    </row>
    <row r="129" spans="1:38" ht="13.5">
      <c r="A129" s="141">
        <v>5</v>
      </c>
      <c r="B129" s="96" t="s">
        <v>15</v>
      </c>
      <c r="C129" s="120"/>
      <c r="D129" s="167">
        <f>D112+D114+D122+D128</f>
        <v>31.436666666666667</v>
      </c>
      <c r="E129" s="167">
        <f>E112+E114+E122+E128</f>
        <v>35.330000000000005</v>
      </c>
      <c r="F129" s="167">
        <f>F112+F114+F122+F128</f>
        <v>151.6033333333333</v>
      </c>
      <c r="G129" s="167">
        <f>G112+G114+G122+G128</f>
        <v>1057.9199999999998</v>
      </c>
      <c r="H129" s="120"/>
      <c r="I129" s="122">
        <f>I112+I114+I122+I128</f>
        <v>0.60544444444444445</v>
      </c>
      <c r="J129" s="122">
        <f t="shared" ref="J129:R129" si="24">J112+J114+J122+J128</f>
        <v>0.71700000000000008</v>
      </c>
      <c r="K129" s="122">
        <f t="shared" si="24"/>
        <v>337.85666666666668</v>
      </c>
      <c r="L129" s="94">
        <f t="shared" si="24"/>
        <v>33.630000000000003</v>
      </c>
      <c r="M129" s="122">
        <f t="shared" si="24"/>
        <v>601.53</v>
      </c>
      <c r="N129" s="122">
        <f t="shared" si="24"/>
        <v>57.343333333333327</v>
      </c>
      <c r="O129" s="122">
        <f t="shared" si="24"/>
        <v>521.61333333333334</v>
      </c>
      <c r="P129" s="122">
        <f t="shared" si="24"/>
        <v>7.4693333333333332</v>
      </c>
      <c r="Q129" s="122">
        <f t="shared" si="24"/>
        <v>0.05</v>
      </c>
      <c r="R129" s="146">
        <f t="shared" si="24"/>
        <v>1.0509999999999999</v>
      </c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8">
      <c r="A130" s="224" t="s">
        <v>52</v>
      </c>
      <c r="B130" s="224"/>
      <c r="C130" s="224"/>
      <c r="D130" s="224"/>
      <c r="E130" s="224"/>
      <c r="F130" s="224"/>
      <c r="G130" s="224"/>
      <c r="H130" s="224"/>
      <c r="I130" s="120"/>
      <c r="J130" s="120"/>
      <c r="K130" s="120"/>
      <c r="L130" s="120"/>
      <c r="M130" s="120"/>
      <c r="N130" s="155"/>
      <c r="O130" s="120"/>
      <c r="P130" s="120"/>
      <c r="Q130" s="120"/>
      <c r="R130" s="103" t="s">
        <v>203</v>
      </c>
      <c r="S130" s="14"/>
      <c r="T130" s="14"/>
      <c r="U130" s="14"/>
      <c r="V130" s="14"/>
      <c r="W130" s="14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8">
      <c r="A131" s="90">
        <v>6</v>
      </c>
      <c r="B131" s="148" t="s">
        <v>28</v>
      </c>
      <c r="C131" s="72"/>
      <c r="D131" s="95"/>
      <c r="E131" s="95"/>
      <c r="F131" s="95"/>
      <c r="G131" s="95"/>
      <c r="H131" s="93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4"/>
      <c r="T131" s="14"/>
      <c r="U131" s="14"/>
      <c r="V131" s="14"/>
      <c r="W131" s="14"/>
      <c r="X131" s="51"/>
      <c r="Y131" s="51"/>
      <c r="Z131" s="51"/>
      <c r="AA131" s="51"/>
      <c r="AB131" s="51"/>
      <c r="AC131" s="51"/>
      <c r="AD131" s="51"/>
      <c r="AE131" s="51"/>
      <c r="AF131" s="51"/>
    </row>
    <row r="132" spans="1:38" ht="25.5">
      <c r="A132" s="90">
        <v>6</v>
      </c>
      <c r="B132" s="116" t="s">
        <v>269</v>
      </c>
      <c r="C132" s="103" t="s">
        <v>255</v>
      </c>
      <c r="D132" s="168">
        <v>3.32</v>
      </c>
      <c r="E132" s="169">
        <v>4.1500000000000004</v>
      </c>
      <c r="F132" s="169">
        <v>6.5</v>
      </c>
      <c r="G132" s="169">
        <v>90.28</v>
      </c>
      <c r="H132" s="155" t="s">
        <v>267</v>
      </c>
      <c r="I132" s="120">
        <v>0.05</v>
      </c>
      <c r="J132" s="120">
        <v>0.05</v>
      </c>
      <c r="K132" s="120">
        <v>10.54</v>
      </c>
      <c r="L132" s="120">
        <v>2.4500000000000002</v>
      </c>
      <c r="M132" s="120">
        <v>83.42</v>
      </c>
      <c r="N132" s="120">
        <v>4.2</v>
      </c>
      <c r="O132" s="120">
        <v>56</v>
      </c>
      <c r="P132" s="120">
        <v>0.3</v>
      </c>
      <c r="Q132" s="120">
        <v>1E-3</v>
      </c>
      <c r="R132" s="120">
        <v>0.158</v>
      </c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38" ht="25.5">
      <c r="A133" s="90">
        <v>6</v>
      </c>
      <c r="B133" s="91" t="s">
        <v>246</v>
      </c>
      <c r="C133" s="72">
        <v>5.5555555555555558E-3</v>
      </c>
      <c r="D133" s="110">
        <v>2.6</v>
      </c>
      <c r="E133" s="110">
        <v>3.6</v>
      </c>
      <c r="F133" s="110">
        <v>10.6</v>
      </c>
      <c r="G133" s="110">
        <v>100.4</v>
      </c>
      <c r="H133" s="120" t="s">
        <v>177</v>
      </c>
      <c r="I133" s="120">
        <v>0.04</v>
      </c>
      <c r="J133" s="120">
        <v>0.05</v>
      </c>
      <c r="K133" s="120">
        <v>11.07</v>
      </c>
      <c r="L133" s="120">
        <v>0.68</v>
      </c>
      <c r="M133" s="120">
        <v>94.5</v>
      </c>
      <c r="N133" s="120">
        <v>4.8</v>
      </c>
      <c r="O133" s="120">
        <v>20</v>
      </c>
      <c r="P133" s="120">
        <v>1.0900000000000001</v>
      </c>
      <c r="Q133" s="146">
        <v>0.01</v>
      </c>
      <c r="R133" s="120">
        <v>0.17</v>
      </c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8">
      <c r="A134" s="90">
        <v>6</v>
      </c>
      <c r="B134" s="91" t="s">
        <v>25</v>
      </c>
      <c r="C134" s="72">
        <v>3.3333333333333333E-2</v>
      </c>
      <c r="D134" s="149">
        <v>1.54</v>
      </c>
      <c r="E134" s="149">
        <v>3.46</v>
      </c>
      <c r="F134" s="149">
        <v>9.75</v>
      </c>
      <c r="G134" s="149">
        <v>78</v>
      </c>
      <c r="H134" s="150" t="s">
        <v>164</v>
      </c>
      <c r="I134" s="151">
        <v>6.6666666666666666E-2</v>
      </c>
      <c r="J134" s="151">
        <v>0</v>
      </c>
      <c r="K134" s="151">
        <v>58</v>
      </c>
      <c r="L134" s="151">
        <v>0</v>
      </c>
      <c r="M134" s="151">
        <v>12.72</v>
      </c>
      <c r="N134" s="151">
        <v>5.62</v>
      </c>
      <c r="O134" s="151">
        <v>21.45</v>
      </c>
      <c r="P134" s="151">
        <v>0.68333333333333335</v>
      </c>
      <c r="Q134" s="152">
        <v>0</v>
      </c>
      <c r="R134" s="152">
        <v>0.111</v>
      </c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</row>
    <row r="135" spans="1:38">
      <c r="A135" s="90">
        <v>6</v>
      </c>
      <c r="B135" s="91" t="s">
        <v>172</v>
      </c>
      <c r="C135" s="72">
        <v>0.1</v>
      </c>
      <c r="D135" s="94">
        <f>D134*10/15</f>
        <v>1.0266666666666666</v>
      </c>
      <c r="E135" s="94">
        <f>E134*10/15</f>
        <v>2.3066666666666666</v>
      </c>
      <c r="F135" s="94">
        <f>F134*10/15</f>
        <v>6.5</v>
      </c>
      <c r="G135" s="94">
        <f>G134*10/15</f>
        <v>52</v>
      </c>
      <c r="H135" s="94" t="s">
        <v>177</v>
      </c>
      <c r="I135" s="94">
        <f t="shared" ref="I135:Q135" si="25">I134*10/15</f>
        <v>4.4444444444444439E-2</v>
      </c>
      <c r="J135" s="94">
        <f t="shared" si="25"/>
        <v>0</v>
      </c>
      <c r="K135" s="94">
        <f t="shared" si="25"/>
        <v>38.666666666666664</v>
      </c>
      <c r="L135" s="94">
        <f t="shared" si="25"/>
        <v>0</v>
      </c>
      <c r="M135" s="94">
        <f t="shared" si="25"/>
        <v>8.48</v>
      </c>
      <c r="N135" s="94">
        <v>1.74</v>
      </c>
      <c r="O135" s="94">
        <f t="shared" si="25"/>
        <v>14.3</v>
      </c>
      <c r="P135" s="94">
        <v>0.05</v>
      </c>
      <c r="Q135" s="137">
        <f t="shared" si="25"/>
        <v>0</v>
      </c>
      <c r="R135" s="94">
        <v>0</v>
      </c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</row>
    <row r="136" spans="1:38" ht="13.5">
      <c r="A136" s="90">
        <v>6</v>
      </c>
      <c r="B136" s="96" t="s">
        <v>9</v>
      </c>
      <c r="C136" s="120"/>
      <c r="D136" s="153">
        <f>SUM(D132:D135)</f>
        <v>8.4866666666666664</v>
      </c>
      <c r="E136" s="153">
        <f>SUM(E132:E135)</f>
        <v>13.516666666666667</v>
      </c>
      <c r="F136" s="153">
        <f>SUM(F132:F135)</f>
        <v>33.35</v>
      </c>
      <c r="G136" s="153">
        <f>SUM(G132:G135)</f>
        <v>320.68</v>
      </c>
      <c r="H136" s="153"/>
      <c r="I136" s="153">
        <f t="shared" ref="I136:R136" si="26">SUM(I132:I135)</f>
        <v>0.20111111111111113</v>
      </c>
      <c r="J136" s="153">
        <f t="shared" si="26"/>
        <v>0.1</v>
      </c>
      <c r="K136" s="153">
        <f t="shared" si="26"/>
        <v>118.27666666666667</v>
      </c>
      <c r="L136" s="153">
        <f t="shared" si="26"/>
        <v>3.1300000000000003</v>
      </c>
      <c r="M136" s="153">
        <f t="shared" si="26"/>
        <v>199.12</v>
      </c>
      <c r="N136" s="153">
        <f t="shared" si="26"/>
        <v>16.36</v>
      </c>
      <c r="O136" s="153">
        <f t="shared" si="26"/>
        <v>111.75</v>
      </c>
      <c r="P136" s="153">
        <f t="shared" si="26"/>
        <v>2.1233333333333331</v>
      </c>
      <c r="Q136" s="153">
        <f t="shared" si="26"/>
        <v>1.0999999999999999E-2</v>
      </c>
      <c r="R136" s="153">
        <f t="shared" si="26"/>
        <v>0.439</v>
      </c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8">
      <c r="A137" s="90">
        <v>6</v>
      </c>
      <c r="B137" s="148" t="s">
        <v>29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</row>
    <row r="138" spans="1:38" ht="15">
      <c r="A138" s="90">
        <v>6</v>
      </c>
      <c r="B138" s="91" t="s">
        <v>16</v>
      </c>
      <c r="C138" s="72">
        <v>6.6666666666666671E-3</v>
      </c>
      <c r="D138" s="158">
        <v>0.55000000000000004</v>
      </c>
      <c r="E138" s="158">
        <v>0.12</v>
      </c>
      <c r="F138" s="158">
        <v>10.1</v>
      </c>
      <c r="G138" s="158">
        <v>65.45</v>
      </c>
      <c r="H138" s="108" t="s">
        <v>177</v>
      </c>
      <c r="I138" s="157">
        <v>0.03</v>
      </c>
      <c r="J138" s="157">
        <v>0.2</v>
      </c>
      <c r="K138" s="157">
        <v>57</v>
      </c>
      <c r="L138" s="157">
        <v>0.6</v>
      </c>
      <c r="M138" s="157">
        <v>10</v>
      </c>
      <c r="N138" s="157">
        <v>10</v>
      </c>
      <c r="O138" s="157">
        <v>24</v>
      </c>
      <c r="P138" s="157">
        <v>0.1</v>
      </c>
      <c r="Q138" s="157">
        <v>0</v>
      </c>
      <c r="R138" s="157">
        <v>0</v>
      </c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8">
      <c r="A139" s="90">
        <v>6</v>
      </c>
      <c r="B139" s="148" t="s">
        <v>30</v>
      </c>
      <c r="C139" s="120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38">
      <c r="A140" s="90">
        <v>6</v>
      </c>
      <c r="B140" s="91" t="s">
        <v>201</v>
      </c>
      <c r="C140" s="72">
        <v>2.5000000000000001E-2</v>
      </c>
      <c r="D140" s="92">
        <v>0.8</v>
      </c>
      <c r="E140" s="92">
        <v>0.67</v>
      </c>
      <c r="F140" s="92">
        <v>2.5299999999999998</v>
      </c>
      <c r="G140" s="92">
        <v>31.6</v>
      </c>
      <c r="H140" s="104" t="s">
        <v>177</v>
      </c>
      <c r="I140" s="104">
        <v>0.01</v>
      </c>
      <c r="J140" s="104">
        <v>0.01</v>
      </c>
      <c r="K140" s="104">
        <v>5.74</v>
      </c>
      <c r="L140" s="104">
        <v>4.96</v>
      </c>
      <c r="M140" s="104">
        <v>14</v>
      </c>
      <c r="N140" s="104">
        <v>2.5</v>
      </c>
      <c r="O140" s="104">
        <v>6</v>
      </c>
      <c r="P140" s="104">
        <v>0.18</v>
      </c>
      <c r="Q140" s="104">
        <v>0</v>
      </c>
      <c r="R140" s="104">
        <v>0.02</v>
      </c>
    </row>
    <row r="141" spans="1:38" ht="30">
      <c r="A141" s="107">
        <v>6</v>
      </c>
      <c r="B141" s="170" t="s">
        <v>200</v>
      </c>
      <c r="C141" s="171" t="s">
        <v>147</v>
      </c>
      <c r="D141" s="104">
        <v>1.7</v>
      </c>
      <c r="E141" s="104">
        <v>4.26</v>
      </c>
      <c r="F141" s="104">
        <v>9.68</v>
      </c>
      <c r="G141" s="104">
        <v>90.24</v>
      </c>
      <c r="H141" s="95" t="s">
        <v>272</v>
      </c>
      <c r="I141" s="104">
        <v>0.02</v>
      </c>
      <c r="J141" s="104">
        <v>4.2000000000000003E-2</v>
      </c>
      <c r="K141" s="104">
        <v>80.599999999999994</v>
      </c>
      <c r="L141" s="104">
        <v>11.98</v>
      </c>
      <c r="M141" s="104">
        <v>82.6</v>
      </c>
      <c r="N141" s="104">
        <v>5.2</v>
      </c>
      <c r="O141" s="104">
        <v>42.6</v>
      </c>
      <c r="P141" s="104">
        <v>0.56999999999999995</v>
      </c>
      <c r="Q141" s="104">
        <v>0</v>
      </c>
      <c r="R141" s="104">
        <v>0.13</v>
      </c>
      <c r="T141" s="128"/>
      <c r="U141" s="128"/>
      <c r="V141" s="128"/>
      <c r="W141" s="128"/>
      <c r="X141" s="129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</row>
    <row r="142" spans="1:38">
      <c r="A142" s="107">
        <v>6</v>
      </c>
      <c r="B142" s="103" t="s">
        <v>141</v>
      </c>
      <c r="C142" s="103" t="s">
        <v>254</v>
      </c>
      <c r="D142" s="104">
        <v>4.51</v>
      </c>
      <c r="E142" s="104">
        <v>4.62</v>
      </c>
      <c r="F142" s="104">
        <v>10.09</v>
      </c>
      <c r="G142" s="104">
        <v>90.38</v>
      </c>
      <c r="H142" s="104" t="s">
        <v>191</v>
      </c>
      <c r="I142" s="104">
        <v>0.08</v>
      </c>
      <c r="J142" s="104">
        <v>0.09</v>
      </c>
      <c r="K142" s="104">
        <v>14.08</v>
      </c>
      <c r="L142" s="104">
        <v>0</v>
      </c>
      <c r="M142" s="104">
        <v>11</v>
      </c>
      <c r="N142" s="104">
        <v>4.5999999999999996</v>
      </c>
      <c r="O142" s="104">
        <v>56.5</v>
      </c>
      <c r="P142" s="104">
        <v>0.93</v>
      </c>
      <c r="Q142" s="104">
        <v>0</v>
      </c>
      <c r="R142" s="104">
        <v>7.0000000000000007E-2</v>
      </c>
      <c r="T142" s="128"/>
      <c r="U142" s="128"/>
      <c r="V142" s="128"/>
      <c r="W142" s="128"/>
      <c r="X142" s="129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</row>
    <row r="143" spans="1:38" ht="24.75" customHeight="1">
      <c r="A143" s="107">
        <v>6</v>
      </c>
      <c r="B143" s="91" t="s">
        <v>273</v>
      </c>
      <c r="C143" s="72" t="s">
        <v>253</v>
      </c>
      <c r="D143" s="104">
        <v>4.37</v>
      </c>
      <c r="E143" s="104">
        <v>4.1900000000000004</v>
      </c>
      <c r="F143" s="104">
        <v>20.43</v>
      </c>
      <c r="G143" s="104">
        <v>109.38</v>
      </c>
      <c r="H143" s="95">
        <v>0</v>
      </c>
      <c r="I143" s="104">
        <v>0.09</v>
      </c>
      <c r="J143" s="104">
        <v>0.08</v>
      </c>
      <c r="K143" s="104">
        <v>11.8</v>
      </c>
      <c r="L143" s="104">
        <v>4.9000000000000004</v>
      </c>
      <c r="M143" s="104">
        <v>13.2</v>
      </c>
      <c r="N143" s="104">
        <v>4.5999999999999996</v>
      </c>
      <c r="O143" s="104">
        <v>91.07</v>
      </c>
      <c r="P143" s="104">
        <v>2.15</v>
      </c>
      <c r="Q143" s="104">
        <v>0</v>
      </c>
      <c r="R143" s="104">
        <v>0.09</v>
      </c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8" hidden="1">
      <c r="A144" s="107">
        <v>6</v>
      </c>
      <c r="B144" s="91"/>
      <c r="C144" s="72"/>
      <c r="D144" s="104"/>
      <c r="E144" s="104"/>
      <c r="F144" s="104"/>
      <c r="G144" s="104"/>
      <c r="H144" s="95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1:37">
      <c r="A145" s="107">
        <v>6</v>
      </c>
      <c r="B145" s="91" t="s">
        <v>58</v>
      </c>
      <c r="C145" s="72">
        <v>5.5555555555555558E-3</v>
      </c>
      <c r="D145" s="95">
        <v>1</v>
      </c>
      <c r="E145" s="95">
        <v>0.1</v>
      </c>
      <c r="F145" s="95">
        <v>10.7</v>
      </c>
      <c r="G145" s="95">
        <v>50.9</v>
      </c>
      <c r="H145" s="95" t="s">
        <v>177</v>
      </c>
      <c r="I145" s="104">
        <v>0.01</v>
      </c>
      <c r="J145" s="104">
        <v>0.03</v>
      </c>
      <c r="K145" s="104">
        <v>35</v>
      </c>
      <c r="L145" s="104">
        <v>2.6</v>
      </c>
      <c r="M145" s="104">
        <v>18</v>
      </c>
      <c r="N145" s="104">
        <v>6</v>
      </c>
      <c r="O145" s="104">
        <v>25</v>
      </c>
      <c r="P145" s="104">
        <v>0.57999999999999996</v>
      </c>
      <c r="Q145" s="104">
        <v>0</v>
      </c>
      <c r="R145" s="104">
        <v>0</v>
      </c>
    </row>
    <row r="146" spans="1:37">
      <c r="A146" s="107">
        <v>6</v>
      </c>
      <c r="B146" s="91" t="s">
        <v>11</v>
      </c>
      <c r="C146" s="72">
        <v>0.05</v>
      </c>
      <c r="D146" s="95">
        <v>1.53</v>
      </c>
      <c r="E146" s="95">
        <v>0.17</v>
      </c>
      <c r="F146" s="95">
        <v>9.83</v>
      </c>
      <c r="G146" s="95">
        <v>46.83</v>
      </c>
      <c r="H146" s="95" t="s">
        <v>177</v>
      </c>
      <c r="I146" s="104">
        <v>0.02</v>
      </c>
      <c r="J146" s="104">
        <v>0</v>
      </c>
      <c r="K146" s="104">
        <v>0</v>
      </c>
      <c r="L146" s="104">
        <v>0</v>
      </c>
      <c r="M146" s="104">
        <v>3.3</v>
      </c>
      <c r="N146" s="104">
        <v>2.2999999999999998</v>
      </c>
      <c r="O146" s="104">
        <v>11</v>
      </c>
      <c r="P146" s="104">
        <v>0.19</v>
      </c>
      <c r="Q146" s="138">
        <v>0.01</v>
      </c>
      <c r="R146" s="104">
        <v>4.3999999999999997E-2</v>
      </c>
    </row>
    <row r="147" spans="1:37">
      <c r="A147" s="107">
        <v>6</v>
      </c>
      <c r="B147" s="91" t="s">
        <v>12</v>
      </c>
      <c r="C147" s="72">
        <v>3.3333333333333333E-2</v>
      </c>
      <c r="D147" s="95">
        <v>0.89</v>
      </c>
      <c r="E147" s="95">
        <v>0.12</v>
      </c>
      <c r="F147" s="95">
        <v>9.8000000000000007</v>
      </c>
      <c r="G147" s="95">
        <v>42.09</v>
      </c>
      <c r="H147" s="93" t="s">
        <v>177</v>
      </c>
      <c r="I147" s="122">
        <v>0.08</v>
      </c>
      <c r="J147" s="122">
        <v>0.08</v>
      </c>
      <c r="K147" s="122">
        <v>0</v>
      </c>
      <c r="L147" s="122">
        <v>0</v>
      </c>
      <c r="M147" s="122">
        <v>5.4</v>
      </c>
      <c r="N147" s="122">
        <v>3.7</v>
      </c>
      <c r="O147" s="122">
        <v>11.1</v>
      </c>
      <c r="P147" s="122">
        <v>0.15</v>
      </c>
      <c r="Q147" s="146">
        <v>0</v>
      </c>
      <c r="R147" s="122">
        <v>0</v>
      </c>
    </row>
    <row r="148" spans="1:37" ht="13.5">
      <c r="A148" s="107">
        <v>6</v>
      </c>
      <c r="B148" s="96" t="s">
        <v>13</v>
      </c>
      <c r="C148" s="120"/>
      <c r="D148" s="117">
        <f>SUM(D140:D147)</f>
        <v>14.799999999999999</v>
      </c>
      <c r="E148" s="117">
        <f>SUM(E140:E147)</f>
        <v>14.13</v>
      </c>
      <c r="F148" s="117">
        <f>SUM(F140:F147)</f>
        <v>73.059999999999988</v>
      </c>
      <c r="G148" s="117">
        <f>SUM(G140:G147)</f>
        <v>461.41999999999996</v>
      </c>
      <c r="H148" s="81"/>
      <c r="I148" s="117">
        <f t="shared" ref="I148:R148" si="27">SUM(I140:I147)</f>
        <v>0.31</v>
      </c>
      <c r="J148" s="117">
        <f t="shared" si="27"/>
        <v>0.33200000000000002</v>
      </c>
      <c r="K148" s="117">
        <f t="shared" si="27"/>
        <v>147.21999999999997</v>
      </c>
      <c r="L148" s="117">
        <f t="shared" si="27"/>
        <v>24.440000000000005</v>
      </c>
      <c r="M148" s="117">
        <f t="shared" si="27"/>
        <v>147.50000000000003</v>
      </c>
      <c r="N148" s="117">
        <f t="shared" si="27"/>
        <v>28.9</v>
      </c>
      <c r="O148" s="117">
        <f t="shared" si="27"/>
        <v>243.26999999999998</v>
      </c>
      <c r="P148" s="117">
        <f t="shared" si="27"/>
        <v>4.7500000000000009</v>
      </c>
      <c r="Q148" s="117">
        <f t="shared" si="27"/>
        <v>0.01</v>
      </c>
      <c r="R148" s="117">
        <f t="shared" si="27"/>
        <v>0.35399999999999998</v>
      </c>
    </row>
    <row r="149" spans="1:37">
      <c r="A149" s="107">
        <v>6</v>
      </c>
      <c r="B149" s="148" t="s">
        <v>31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1:37">
      <c r="A150" s="107">
        <v>6</v>
      </c>
      <c r="B150" s="91" t="s">
        <v>55</v>
      </c>
      <c r="C150" s="73" t="s">
        <v>78</v>
      </c>
      <c r="D150" s="95">
        <v>5.6</v>
      </c>
      <c r="E150" s="95">
        <v>5.27</v>
      </c>
      <c r="F150" s="95">
        <v>21.67</v>
      </c>
      <c r="G150" s="95">
        <v>120.7</v>
      </c>
      <c r="H150" s="93" t="s">
        <v>249</v>
      </c>
      <c r="I150" s="122">
        <v>0.04</v>
      </c>
      <c r="J150" s="122">
        <v>0.04</v>
      </c>
      <c r="K150" s="122">
        <v>14.73</v>
      </c>
      <c r="L150" s="122">
        <v>5.39</v>
      </c>
      <c r="M150" s="122">
        <v>167</v>
      </c>
      <c r="N150" s="122">
        <v>5.67</v>
      </c>
      <c r="O150" s="122">
        <v>145</v>
      </c>
      <c r="P150" s="122">
        <v>0.56000000000000005</v>
      </c>
      <c r="Q150" s="122">
        <v>0.03</v>
      </c>
      <c r="R150" s="122">
        <v>0.25</v>
      </c>
    </row>
    <row r="151" spans="1:37" ht="15">
      <c r="A151" s="107"/>
      <c r="B151" s="91" t="s">
        <v>202</v>
      </c>
      <c r="C151" s="73" t="s">
        <v>256</v>
      </c>
      <c r="D151" s="110">
        <v>0.7</v>
      </c>
      <c r="E151" s="110">
        <v>0.9</v>
      </c>
      <c r="F151" s="110">
        <v>5.6</v>
      </c>
      <c r="G151" s="110">
        <v>32.700000000000003</v>
      </c>
      <c r="H151" s="94" t="s">
        <v>212</v>
      </c>
      <c r="I151" s="120">
        <v>0.01</v>
      </c>
      <c r="J151" s="120">
        <v>0.01</v>
      </c>
      <c r="K151" s="120">
        <v>0</v>
      </c>
      <c r="L151" s="120">
        <v>0.1</v>
      </c>
      <c r="M151" s="120">
        <v>30.7</v>
      </c>
      <c r="N151" s="120">
        <v>0</v>
      </c>
      <c r="O151" s="120">
        <v>0.03</v>
      </c>
      <c r="P151" s="120">
        <v>0</v>
      </c>
      <c r="Q151" s="120">
        <v>0</v>
      </c>
      <c r="R151" s="120">
        <v>0</v>
      </c>
    </row>
    <row r="152" spans="1:37">
      <c r="A152" s="107">
        <v>6</v>
      </c>
      <c r="B152" s="91" t="s">
        <v>220</v>
      </c>
      <c r="C152" s="77">
        <v>150</v>
      </c>
      <c r="D152" s="120">
        <f>D151*150/100</f>
        <v>1.05</v>
      </c>
      <c r="E152" s="120">
        <f>E151*150/100</f>
        <v>1.35</v>
      </c>
      <c r="F152" s="120">
        <f>F151*150/100</f>
        <v>8.4</v>
      </c>
      <c r="G152" s="120">
        <f>G151*150/100</f>
        <v>49.05</v>
      </c>
      <c r="H152" s="93" t="s">
        <v>212</v>
      </c>
      <c r="I152" s="120">
        <f t="shared" ref="I152:R152" si="28">I151*150/100</f>
        <v>1.4999999999999999E-2</v>
      </c>
      <c r="J152" s="120">
        <f>J151*150/100</f>
        <v>1.4999999999999999E-2</v>
      </c>
      <c r="K152" s="120">
        <f t="shared" si="28"/>
        <v>0</v>
      </c>
      <c r="L152" s="120">
        <f t="shared" si="28"/>
        <v>0.15</v>
      </c>
      <c r="M152" s="120">
        <f t="shared" si="28"/>
        <v>46.05</v>
      </c>
      <c r="N152" s="120">
        <f t="shared" si="28"/>
        <v>0</v>
      </c>
      <c r="O152" s="120">
        <f t="shared" si="28"/>
        <v>4.4999999999999998E-2</v>
      </c>
      <c r="P152" s="120">
        <f t="shared" si="28"/>
        <v>0</v>
      </c>
      <c r="Q152" s="120">
        <f t="shared" si="28"/>
        <v>0</v>
      </c>
      <c r="R152" s="120">
        <f t="shared" si="28"/>
        <v>0</v>
      </c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</row>
    <row r="153" spans="1:37" ht="13.5">
      <c r="A153" s="107">
        <v>6</v>
      </c>
      <c r="B153" s="96" t="s">
        <v>14</v>
      </c>
      <c r="C153" s="97"/>
      <c r="D153" s="98">
        <f>SUM(D150:D152)</f>
        <v>7.35</v>
      </c>
      <c r="E153" s="98">
        <f>SUM(E150:E152)</f>
        <v>7.52</v>
      </c>
      <c r="F153" s="98">
        <f>SUM(F150:F152)</f>
        <v>35.67</v>
      </c>
      <c r="G153" s="98">
        <f>SUM(G150:G152)</f>
        <v>202.45</v>
      </c>
      <c r="H153" s="99"/>
      <c r="I153" s="153">
        <f t="shared" ref="I153:R153" si="29">SUM(I150:I152)</f>
        <v>6.5000000000000002E-2</v>
      </c>
      <c r="J153" s="153">
        <f t="shared" si="29"/>
        <v>6.5000000000000002E-2</v>
      </c>
      <c r="K153" s="153">
        <f t="shared" si="29"/>
        <v>14.73</v>
      </c>
      <c r="L153" s="153">
        <f>SUM(L150:L152)</f>
        <v>5.64</v>
      </c>
      <c r="M153" s="153">
        <f t="shared" si="29"/>
        <v>243.75</v>
      </c>
      <c r="N153" s="153">
        <f t="shared" si="29"/>
        <v>5.67</v>
      </c>
      <c r="O153" s="153">
        <f t="shared" si="29"/>
        <v>145.07499999999999</v>
      </c>
      <c r="P153" s="153">
        <f t="shared" si="29"/>
        <v>0.56000000000000005</v>
      </c>
      <c r="Q153" s="153">
        <f t="shared" si="29"/>
        <v>0.03</v>
      </c>
      <c r="R153" s="153">
        <f t="shared" si="29"/>
        <v>0.25</v>
      </c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</row>
    <row r="154" spans="1:37" ht="13.5">
      <c r="A154" s="107"/>
      <c r="B154" s="96" t="s">
        <v>15</v>
      </c>
      <c r="C154" s="97"/>
      <c r="D154" s="118">
        <f>D136+D138+D148+D153</f>
        <v>31.186666666666667</v>
      </c>
      <c r="E154" s="118">
        <f>E136+E138+E148+E153</f>
        <v>35.286666666666662</v>
      </c>
      <c r="F154" s="118">
        <f>F136+F138+F148+F153</f>
        <v>152.18</v>
      </c>
      <c r="G154" s="118">
        <f>G136+G138+G148+G153</f>
        <v>1050</v>
      </c>
      <c r="H154" s="119"/>
      <c r="I154" s="122">
        <f>I136+I138+I148+I153</f>
        <v>0.60611111111111104</v>
      </c>
      <c r="J154" s="122">
        <f t="shared" ref="J154:R154" si="30">J136+J138+J148+J153</f>
        <v>0.69700000000000006</v>
      </c>
      <c r="K154" s="122">
        <f t="shared" si="30"/>
        <v>337.22666666666669</v>
      </c>
      <c r="L154" s="122">
        <f t="shared" si="30"/>
        <v>33.81</v>
      </c>
      <c r="M154" s="122">
        <f t="shared" si="30"/>
        <v>600.37</v>
      </c>
      <c r="N154" s="122">
        <f t="shared" si="30"/>
        <v>60.93</v>
      </c>
      <c r="O154" s="122">
        <f t="shared" si="30"/>
        <v>524.09500000000003</v>
      </c>
      <c r="P154" s="122">
        <f t="shared" si="30"/>
        <v>7.533333333333335</v>
      </c>
      <c r="Q154" s="122">
        <f t="shared" si="30"/>
        <v>5.0999999999999997E-2</v>
      </c>
      <c r="R154" s="122">
        <f t="shared" si="30"/>
        <v>1.0429999999999999</v>
      </c>
    </row>
    <row r="155" spans="1:37">
      <c r="A155" s="224" t="s">
        <v>56</v>
      </c>
      <c r="B155" s="224"/>
      <c r="C155" s="224"/>
      <c r="D155" s="224"/>
      <c r="E155" s="224"/>
      <c r="F155" s="224"/>
      <c r="G155" s="224"/>
      <c r="H155" s="224"/>
      <c r="I155" s="120"/>
      <c r="J155" s="120"/>
      <c r="K155" s="120"/>
      <c r="L155" s="120"/>
      <c r="M155" s="120"/>
      <c r="N155" s="157"/>
      <c r="O155" s="120"/>
      <c r="P155" s="120"/>
      <c r="Q155" s="120"/>
      <c r="R155" s="120"/>
    </row>
    <row r="156" spans="1:37">
      <c r="A156" s="107">
        <v>7</v>
      </c>
      <c r="B156" s="148" t="s">
        <v>28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37" ht="15">
      <c r="A157" s="107">
        <v>7</v>
      </c>
      <c r="B157" s="91" t="s">
        <v>76</v>
      </c>
      <c r="C157" s="72">
        <v>150</v>
      </c>
      <c r="D157" s="92">
        <v>4.75</v>
      </c>
      <c r="E157" s="92">
        <v>4.3499999999999996</v>
      </c>
      <c r="F157" s="92">
        <v>14.07</v>
      </c>
      <c r="G157" s="92">
        <v>106.67</v>
      </c>
      <c r="H157" s="172" t="s">
        <v>205</v>
      </c>
      <c r="I157" s="110">
        <v>0.08</v>
      </c>
      <c r="J157" s="110">
        <v>0.04</v>
      </c>
      <c r="K157" s="110">
        <v>16.399999999999999</v>
      </c>
      <c r="L157" s="120">
        <v>0.4</v>
      </c>
      <c r="M157" s="120">
        <v>102.35</v>
      </c>
      <c r="N157" s="120">
        <v>4.5</v>
      </c>
      <c r="O157" s="120">
        <v>80.040000000000006</v>
      </c>
      <c r="P157" s="120">
        <v>0.3</v>
      </c>
      <c r="Q157" s="120">
        <v>0.01</v>
      </c>
      <c r="R157" s="120">
        <v>0.25</v>
      </c>
      <c r="S157" s="51"/>
      <c r="T157" s="51"/>
      <c r="U157" s="51"/>
      <c r="V157" s="54" t="s">
        <v>203</v>
      </c>
    </row>
    <row r="158" spans="1:37">
      <c r="A158" s="107">
        <v>7</v>
      </c>
      <c r="B158" s="91" t="s">
        <v>26</v>
      </c>
      <c r="C158" s="72">
        <v>3.3333333333333333E-2</v>
      </c>
      <c r="D158" s="95">
        <v>2.8666666666666698</v>
      </c>
      <c r="E158" s="95">
        <v>3.0999999999999996</v>
      </c>
      <c r="F158" s="95">
        <v>9.8333333333333339</v>
      </c>
      <c r="G158" s="95">
        <v>82.733333333333334</v>
      </c>
      <c r="H158" s="93" t="s">
        <v>164</v>
      </c>
      <c r="I158" s="122">
        <v>0.03</v>
      </c>
      <c r="J158" s="122">
        <v>0.05</v>
      </c>
      <c r="K158" s="122">
        <v>38</v>
      </c>
      <c r="L158" s="122">
        <v>0.1</v>
      </c>
      <c r="M158" s="122">
        <v>131.30000000000001</v>
      </c>
      <c r="N158" s="122">
        <v>6.3</v>
      </c>
      <c r="O158" s="122">
        <v>83</v>
      </c>
      <c r="P158" s="122">
        <v>0.31666666666666665</v>
      </c>
      <c r="Q158" s="122">
        <v>0</v>
      </c>
      <c r="R158" s="122">
        <v>0.09</v>
      </c>
      <c r="S158" s="51"/>
      <c r="T158" s="51"/>
      <c r="U158" s="51"/>
      <c r="V158" s="51"/>
    </row>
    <row r="159" spans="1:37" ht="25.5">
      <c r="A159" s="107">
        <v>7</v>
      </c>
      <c r="B159" s="91" t="s">
        <v>246</v>
      </c>
      <c r="C159" s="72">
        <v>5.5555555555555558E-3</v>
      </c>
      <c r="D159" s="110">
        <v>2.6</v>
      </c>
      <c r="E159" s="110">
        <v>3.6</v>
      </c>
      <c r="F159" s="110">
        <v>10.6</v>
      </c>
      <c r="G159" s="110">
        <v>100.4</v>
      </c>
      <c r="H159" s="120" t="s">
        <v>177</v>
      </c>
      <c r="I159" s="120">
        <v>0.04</v>
      </c>
      <c r="J159" s="120">
        <v>0.05</v>
      </c>
      <c r="K159" s="120">
        <v>11.07</v>
      </c>
      <c r="L159" s="120">
        <v>0.68</v>
      </c>
      <c r="M159" s="120">
        <v>94.5</v>
      </c>
      <c r="N159" s="120">
        <v>4.8</v>
      </c>
      <c r="O159" s="120">
        <v>20</v>
      </c>
      <c r="P159" s="120">
        <v>1.0900000000000001</v>
      </c>
      <c r="Q159" s="146">
        <v>0.01</v>
      </c>
      <c r="R159" s="120">
        <v>0.17</v>
      </c>
      <c r="S159" s="51"/>
      <c r="T159" s="51"/>
      <c r="U159" s="51"/>
      <c r="V159" s="51"/>
    </row>
    <row r="160" spans="1:37">
      <c r="A160" s="107">
        <v>7</v>
      </c>
      <c r="B160" s="91" t="s">
        <v>172</v>
      </c>
      <c r="C160" s="72">
        <v>0.1</v>
      </c>
      <c r="D160" s="94">
        <f>D159*10/15</f>
        <v>1.7333333333333334</v>
      </c>
      <c r="E160" s="94">
        <f>E159*10/15</f>
        <v>2.4</v>
      </c>
      <c r="F160" s="94">
        <f>F159*10/15</f>
        <v>7.0666666666666664</v>
      </c>
      <c r="G160" s="94">
        <f>G159*10/15</f>
        <v>66.933333333333337</v>
      </c>
      <c r="H160" s="94" t="s">
        <v>177</v>
      </c>
      <c r="I160" s="94">
        <f t="shared" ref="I160:O160" si="31">I159*10/15</f>
        <v>2.6666666666666668E-2</v>
      </c>
      <c r="J160" s="94">
        <f t="shared" si="31"/>
        <v>3.3333333333333333E-2</v>
      </c>
      <c r="K160" s="94">
        <f t="shared" si="31"/>
        <v>7.38</v>
      </c>
      <c r="L160" s="94">
        <f t="shared" si="31"/>
        <v>0.45333333333333337</v>
      </c>
      <c r="M160" s="94">
        <f t="shared" si="31"/>
        <v>63</v>
      </c>
      <c r="N160" s="94">
        <v>1.74</v>
      </c>
      <c r="O160" s="94">
        <f t="shared" si="31"/>
        <v>13.333333333333334</v>
      </c>
      <c r="P160" s="94">
        <v>0.05</v>
      </c>
      <c r="Q160" s="137">
        <v>0</v>
      </c>
      <c r="R160" s="94">
        <v>0</v>
      </c>
      <c r="S160" s="51"/>
      <c r="T160" s="51"/>
      <c r="U160" s="51"/>
      <c r="V160" s="51"/>
    </row>
    <row r="161" spans="1:22" ht="13.5">
      <c r="A161" s="107">
        <v>7</v>
      </c>
      <c r="B161" s="96" t="s">
        <v>9</v>
      </c>
      <c r="C161" s="120"/>
      <c r="D161" s="153">
        <f>SUM(D157:D160)</f>
        <v>11.950000000000003</v>
      </c>
      <c r="E161" s="153">
        <f>SUM(E157:E160)</f>
        <v>13.45</v>
      </c>
      <c r="F161" s="153">
        <f>SUM(F157:F160)</f>
        <v>41.570000000000007</v>
      </c>
      <c r="G161" s="153">
        <f>SUM(G157:G160)</f>
        <v>356.73666666666668</v>
      </c>
      <c r="H161" s="157"/>
      <c r="I161" s="166">
        <f t="shared" ref="I161:R161" si="32">SUM(I157:I160)</f>
        <v>0.17666666666666667</v>
      </c>
      <c r="J161" s="166">
        <f t="shared" si="32"/>
        <v>0.17333333333333334</v>
      </c>
      <c r="K161" s="166">
        <f t="shared" si="32"/>
        <v>72.849999999999994</v>
      </c>
      <c r="L161" s="166">
        <f t="shared" si="32"/>
        <v>1.6333333333333335</v>
      </c>
      <c r="M161" s="166">
        <f t="shared" si="32"/>
        <v>391.15</v>
      </c>
      <c r="N161" s="166">
        <f t="shared" si="32"/>
        <v>17.34</v>
      </c>
      <c r="O161" s="166">
        <f t="shared" si="32"/>
        <v>196.37333333333336</v>
      </c>
      <c r="P161" s="166">
        <f t="shared" si="32"/>
        <v>1.7566666666666668</v>
      </c>
      <c r="Q161" s="166">
        <f t="shared" si="32"/>
        <v>0.02</v>
      </c>
      <c r="R161" s="166">
        <f t="shared" si="32"/>
        <v>0.51</v>
      </c>
    </row>
    <row r="162" spans="1:22" ht="15">
      <c r="A162" s="107">
        <v>7</v>
      </c>
      <c r="B162" s="148" t="s">
        <v>29</v>
      </c>
      <c r="C162" s="72"/>
      <c r="D162" s="95"/>
      <c r="E162" s="95"/>
      <c r="F162" s="95"/>
      <c r="G162" s="95"/>
      <c r="H162" s="110"/>
      <c r="I162" s="110"/>
      <c r="J162" s="110"/>
      <c r="K162" s="110"/>
      <c r="L162" s="120"/>
      <c r="M162" s="120"/>
      <c r="N162" s="120"/>
      <c r="O162" s="120"/>
      <c r="P162" s="120"/>
      <c r="Q162" s="120"/>
      <c r="R162" s="120"/>
      <c r="S162" s="51"/>
      <c r="T162" s="51"/>
      <c r="U162" s="51"/>
      <c r="V162" s="51"/>
    </row>
    <row r="163" spans="1:22" ht="15">
      <c r="A163" s="107">
        <v>7</v>
      </c>
      <c r="B163" s="91" t="s">
        <v>16</v>
      </c>
      <c r="C163" s="72">
        <v>6.6666666666666671E-3</v>
      </c>
      <c r="D163" s="158">
        <v>0.55000000000000004</v>
      </c>
      <c r="E163" s="158">
        <v>0.12</v>
      </c>
      <c r="F163" s="158">
        <v>10.1</v>
      </c>
      <c r="G163" s="158">
        <v>65.45</v>
      </c>
      <c r="H163" s="108" t="s">
        <v>177</v>
      </c>
      <c r="I163" s="157">
        <v>0.03</v>
      </c>
      <c r="J163" s="157">
        <v>0.2</v>
      </c>
      <c r="K163" s="157">
        <v>0</v>
      </c>
      <c r="L163" s="157">
        <v>1.5</v>
      </c>
      <c r="M163" s="157">
        <v>10</v>
      </c>
      <c r="N163" s="157">
        <v>10</v>
      </c>
      <c r="O163" s="157">
        <v>24</v>
      </c>
      <c r="P163" s="157">
        <v>0.1</v>
      </c>
      <c r="Q163" s="157">
        <v>0</v>
      </c>
      <c r="R163" s="157">
        <v>0</v>
      </c>
    </row>
    <row r="164" spans="1:22">
      <c r="A164" s="107">
        <v>7</v>
      </c>
      <c r="B164" s="148" t="s">
        <v>30</v>
      </c>
      <c r="C164" s="103"/>
      <c r="D164" s="103"/>
      <c r="E164" s="103"/>
      <c r="F164" s="103"/>
      <c r="G164" s="103"/>
      <c r="H164" s="103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1:22" hidden="1">
      <c r="A165" s="107"/>
      <c r="B165" s="120"/>
      <c r="C165" s="10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1:22">
      <c r="A166" s="107">
        <v>7</v>
      </c>
      <c r="B166" s="91" t="s">
        <v>53</v>
      </c>
      <c r="C166" s="72">
        <v>5.5555555555555558E-3</v>
      </c>
      <c r="D166" s="95">
        <v>3.09</v>
      </c>
      <c r="E166" s="95">
        <v>7.4</v>
      </c>
      <c r="F166" s="95">
        <v>11.58</v>
      </c>
      <c r="G166" s="95">
        <v>93.62</v>
      </c>
      <c r="H166" s="93" t="s">
        <v>74</v>
      </c>
      <c r="I166" s="122">
        <v>0.13</v>
      </c>
      <c r="J166" s="122">
        <v>0.02</v>
      </c>
      <c r="K166" s="122">
        <v>57.9</v>
      </c>
      <c r="L166" s="122">
        <v>6.58</v>
      </c>
      <c r="M166" s="122">
        <v>30.5</v>
      </c>
      <c r="N166" s="122">
        <v>5.8</v>
      </c>
      <c r="O166" s="122">
        <v>22.4</v>
      </c>
      <c r="P166" s="122">
        <v>1</v>
      </c>
      <c r="Q166" s="122">
        <v>0.01</v>
      </c>
      <c r="R166" s="122">
        <v>0.1</v>
      </c>
    </row>
    <row r="167" spans="1:22" ht="15">
      <c r="A167" s="107">
        <v>7</v>
      </c>
      <c r="B167" s="91" t="s">
        <v>206</v>
      </c>
      <c r="C167" s="72">
        <v>2.5000000000000001E-2</v>
      </c>
      <c r="D167" s="110">
        <v>1.1299999999999999</v>
      </c>
      <c r="E167" s="110">
        <v>7.0000000000000007E-2</v>
      </c>
      <c r="F167" s="110">
        <v>2.33</v>
      </c>
      <c r="G167" s="110">
        <v>14.93</v>
      </c>
      <c r="H167" s="173" t="s">
        <v>213</v>
      </c>
      <c r="I167" s="120">
        <v>0.03</v>
      </c>
      <c r="J167" s="120">
        <v>0.01</v>
      </c>
      <c r="K167" s="120">
        <v>12</v>
      </c>
      <c r="L167" s="120">
        <v>1.6</v>
      </c>
      <c r="M167" s="120">
        <v>7.33</v>
      </c>
      <c r="N167" s="120">
        <v>3.23</v>
      </c>
      <c r="O167" s="120">
        <v>21.33</v>
      </c>
      <c r="P167" s="120">
        <v>0.25</v>
      </c>
      <c r="Q167" s="120">
        <v>0</v>
      </c>
      <c r="R167" s="120">
        <v>0</v>
      </c>
    </row>
    <row r="168" spans="1:22" ht="15">
      <c r="A168" s="107">
        <v>7</v>
      </c>
      <c r="B168" s="91" t="s">
        <v>46</v>
      </c>
      <c r="C168" s="72">
        <v>5.5555555555555558E-3</v>
      </c>
      <c r="D168" s="110">
        <v>5.67</v>
      </c>
      <c r="E168" s="110">
        <v>7.29</v>
      </c>
      <c r="F168" s="110">
        <v>31.38</v>
      </c>
      <c r="G168" s="110">
        <v>220.54</v>
      </c>
      <c r="H168" s="103" t="s">
        <v>250</v>
      </c>
      <c r="I168" s="120">
        <v>7.0000000000000007E-2</v>
      </c>
      <c r="J168" s="120">
        <v>0.05</v>
      </c>
      <c r="K168" s="120">
        <v>100.3</v>
      </c>
      <c r="L168" s="120">
        <v>4.3600000000000003</v>
      </c>
      <c r="M168" s="120">
        <v>56</v>
      </c>
      <c r="N168" s="120">
        <v>6.01</v>
      </c>
      <c r="O168" s="120">
        <v>142.30000000000001</v>
      </c>
      <c r="P168" s="120">
        <v>1.79</v>
      </c>
      <c r="Q168" s="120">
        <v>0.01</v>
      </c>
      <c r="R168" s="120">
        <v>7.0000000000000007E-2</v>
      </c>
    </row>
    <row r="169" spans="1:22">
      <c r="A169" s="107">
        <v>7</v>
      </c>
      <c r="B169" s="91" t="s">
        <v>41</v>
      </c>
      <c r="C169" s="72">
        <v>5.5555555555555558E-3</v>
      </c>
      <c r="D169" s="95">
        <v>0.14000000000000001</v>
      </c>
      <c r="E169" s="95">
        <v>0.14000000000000001</v>
      </c>
      <c r="F169" s="95">
        <v>21.49</v>
      </c>
      <c r="G169" s="95">
        <v>87.84</v>
      </c>
      <c r="H169" s="93" t="s">
        <v>167</v>
      </c>
      <c r="I169" s="94">
        <v>0.01</v>
      </c>
      <c r="J169" s="94">
        <v>0.01</v>
      </c>
      <c r="K169" s="94">
        <v>4.08</v>
      </c>
      <c r="L169" s="94">
        <v>6.5</v>
      </c>
      <c r="M169" s="94">
        <v>8</v>
      </c>
      <c r="N169" s="94">
        <v>0.1</v>
      </c>
      <c r="O169" s="94">
        <v>10</v>
      </c>
      <c r="P169" s="94">
        <v>0.19</v>
      </c>
      <c r="Q169" s="137">
        <v>1E-3</v>
      </c>
      <c r="R169" s="94">
        <v>5.1999999999999998E-2</v>
      </c>
    </row>
    <row r="170" spans="1:22" ht="1.5" customHeight="1">
      <c r="A170" s="107">
        <v>7</v>
      </c>
      <c r="B170" s="91"/>
      <c r="C170" s="72"/>
      <c r="D170" s="95"/>
      <c r="E170" s="95"/>
      <c r="F170" s="95"/>
      <c r="G170" s="95"/>
      <c r="H170" s="95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1:22">
      <c r="A171" s="107">
        <v>7</v>
      </c>
      <c r="B171" s="91" t="s">
        <v>12</v>
      </c>
      <c r="C171" s="72">
        <v>3.3333333333333333E-2</v>
      </c>
      <c r="D171" s="95">
        <v>0.89</v>
      </c>
      <c r="E171" s="95">
        <v>0.12</v>
      </c>
      <c r="F171" s="95">
        <v>9.8000000000000007</v>
      </c>
      <c r="G171" s="95">
        <v>42.09</v>
      </c>
      <c r="H171" s="93" t="s">
        <v>177</v>
      </c>
      <c r="I171" s="122">
        <v>0.08</v>
      </c>
      <c r="J171" s="122">
        <v>0.08</v>
      </c>
      <c r="K171" s="122">
        <v>0</v>
      </c>
      <c r="L171" s="122">
        <v>0</v>
      </c>
      <c r="M171" s="122">
        <v>5.4</v>
      </c>
      <c r="N171" s="122">
        <v>3.7</v>
      </c>
      <c r="O171" s="122">
        <v>11.1</v>
      </c>
      <c r="P171" s="122">
        <v>0.15</v>
      </c>
      <c r="Q171" s="146">
        <v>0</v>
      </c>
      <c r="R171" s="122">
        <v>0</v>
      </c>
    </row>
    <row r="172" spans="1:22" ht="13.5">
      <c r="A172" s="107">
        <v>7</v>
      </c>
      <c r="B172" s="96" t="s">
        <v>13</v>
      </c>
      <c r="C172" s="120"/>
      <c r="D172" s="153">
        <f>SUM(D166:D171)</f>
        <v>10.920000000000002</v>
      </c>
      <c r="E172" s="153">
        <f>SUM(E166:E171)</f>
        <v>15.020000000000001</v>
      </c>
      <c r="F172" s="153">
        <f>SUM(F166:F171)</f>
        <v>76.58</v>
      </c>
      <c r="G172" s="153">
        <f>SUM(G166:G171)</f>
        <v>459.0200000000001</v>
      </c>
      <c r="H172" s="157"/>
      <c r="I172" s="153">
        <f t="shared" ref="I172:R172" si="33">SUM(I166:I171)</f>
        <v>0.32</v>
      </c>
      <c r="J172" s="153">
        <f t="shared" si="33"/>
        <v>0.16999999999999998</v>
      </c>
      <c r="K172" s="153">
        <f t="shared" si="33"/>
        <v>174.28</v>
      </c>
      <c r="L172" s="153">
        <f t="shared" si="33"/>
        <v>19.04</v>
      </c>
      <c r="M172" s="153">
        <f t="shared" si="33"/>
        <v>107.23</v>
      </c>
      <c r="N172" s="153">
        <f t="shared" si="33"/>
        <v>18.84</v>
      </c>
      <c r="O172" s="153">
        <f t="shared" si="33"/>
        <v>207.13</v>
      </c>
      <c r="P172" s="153">
        <f t="shared" si="33"/>
        <v>3.38</v>
      </c>
      <c r="Q172" s="153">
        <f t="shared" si="33"/>
        <v>2.1000000000000001E-2</v>
      </c>
      <c r="R172" s="153">
        <f t="shared" si="33"/>
        <v>0.222</v>
      </c>
    </row>
    <row r="173" spans="1:22">
      <c r="A173" s="107">
        <v>7</v>
      </c>
      <c r="B173" s="148" t="s">
        <v>31</v>
      </c>
      <c r="C173" s="120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1:22" ht="15">
      <c r="A174" s="107">
        <v>7</v>
      </c>
      <c r="B174" s="91" t="s">
        <v>241</v>
      </c>
      <c r="C174" s="130" t="s">
        <v>190</v>
      </c>
      <c r="D174" s="174">
        <v>1.48</v>
      </c>
      <c r="E174" s="174">
        <v>2.76</v>
      </c>
      <c r="F174" s="174">
        <v>7.84</v>
      </c>
      <c r="G174" s="175">
        <v>40.4</v>
      </c>
      <c r="H174" s="93" t="s">
        <v>274</v>
      </c>
      <c r="I174" s="122">
        <v>0.01</v>
      </c>
      <c r="J174" s="122">
        <v>0.01</v>
      </c>
      <c r="K174" s="122">
        <v>30.33</v>
      </c>
      <c r="L174" s="122">
        <v>10.5</v>
      </c>
      <c r="M174" s="122">
        <v>60</v>
      </c>
      <c r="N174" s="122">
        <v>2.86</v>
      </c>
      <c r="O174" s="122">
        <v>12.8</v>
      </c>
      <c r="P174" s="122">
        <v>0.49</v>
      </c>
      <c r="Q174" s="122">
        <v>0</v>
      </c>
      <c r="R174" s="122">
        <v>0.08</v>
      </c>
    </row>
    <row r="175" spans="1:22" ht="15">
      <c r="A175" s="120">
        <v>7</v>
      </c>
      <c r="B175" s="176" t="s">
        <v>208</v>
      </c>
      <c r="C175" s="171" t="s">
        <v>209</v>
      </c>
      <c r="D175" s="110">
        <v>4.8</v>
      </c>
      <c r="E175" s="110">
        <v>4</v>
      </c>
      <c r="F175" s="110">
        <v>0.3</v>
      </c>
      <c r="G175" s="110">
        <v>56.6</v>
      </c>
      <c r="H175" s="172" t="s">
        <v>207</v>
      </c>
      <c r="I175" s="120">
        <v>0.02</v>
      </c>
      <c r="J175" s="120">
        <v>0.14000000000000001</v>
      </c>
      <c r="K175" s="120">
        <v>62.4</v>
      </c>
      <c r="L175" s="120">
        <v>0</v>
      </c>
      <c r="M175" s="120">
        <v>19</v>
      </c>
      <c r="N175" s="120">
        <v>4.2</v>
      </c>
      <c r="O175" s="120">
        <v>67</v>
      </c>
      <c r="P175" s="120">
        <v>0.87</v>
      </c>
      <c r="Q175" s="120">
        <v>1E-3</v>
      </c>
      <c r="R175" s="120">
        <v>0.01</v>
      </c>
    </row>
    <row r="176" spans="1:22">
      <c r="A176" s="107">
        <v>7</v>
      </c>
      <c r="B176" s="91" t="s">
        <v>11</v>
      </c>
      <c r="C176" s="72">
        <v>0.05</v>
      </c>
      <c r="D176" s="95">
        <v>1.53</v>
      </c>
      <c r="E176" s="95">
        <v>0.17</v>
      </c>
      <c r="F176" s="95">
        <v>9.83</v>
      </c>
      <c r="G176" s="95">
        <v>46.83</v>
      </c>
      <c r="H176" s="95" t="s">
        <v>177</v>
      </c>
      <c r="I176" s="104">
        <v>0.02</v>
      </c>
      <c r="J176" s="104">
        <v>0</v>
      </c>
      <c r="K176" s="104">
        <v>0</v>
      </c>
      <c r="L176" s="104">
        <v>0</v>
      </c>
      <c r="M176" s="104">
        <v>3.3</v>
      </c>
      <c r="N176" s="104">
        <v>2.2999999999999998</v>
      </c>
      <c r="O176" s="104">
        <v>11</v>
      </c>
      <c r="P176" s="104">
        <v>0.19</v>
      </c>
      <c r="Q176" s="138">
        <v>8.0000000000000002E-3</v>
      </c>
      <c r="R176" s="104">
        <v>0.03</v>
      </c>
    </row>
    <row r="177" spans="1:34">
      <c r="A177" s="107">
        <v>7</v>
      </c>
      <c r="B177" s="91" t="s">
        <v>210</v>
      </c>
      <c r="C177" s="72">
        <v>5.5555555555555558E-3</v>
      </c>
      <c r="D177" s="95">
        <v>0.27</v>
      </c>
      <c r="E177" s="95">
        <v>0</v>
      </c>
      <c r="F177" s="95">
        <v>6.03</v>
      </c>
      <c r="G177" s="95">
        <v>25.11</v>
      </c>
      <c r="H177" s="93" t="s">
        <v>211</v>
      </c>
      <c r="I177" s="120">
        <v>0</v>
      </c>
      <c r="J177" s="120">
        <v>0.01</v>
      </c>
      <c r="K177" s="120">
        <v>0.34</v>
      </c>
      <c r="L177" s="120">
        <v>1.04</v>
      </c>
      <c r="M177" s="120">
        <v>6.21</v>
      </c>
      <c r="N177" s="120">
        <v>4.1399999999999997</v>
      </c>
      <c r="O177" s="120">
        <v>7.65</v>
      </c>
      <c r="P177" s="120">
        <v>0.69</v>
      </c>
      <c r="Q177" s="120">
        <v>0</v>
      </c>
      <c r="R177" s="120">
        <v>0.2</v>
      </c>
    </row>
    <row r="178" spans="1:34" ht="13.5">
      <c r="A178" s="120"/>
      <c r="B178" s="96" t="s">
        <v>14</v>
      </c>
      <c r="C178" s="120"/>
      <c r="D178" s="166">
        <f>SUM(D174:D177)</f>
        <v>8.08</v>
      </c>
      <c r="E178" s="166">
        <f>SUM(E174:E177)</f>
        <v>6.93</v>
      </c>
      <c r="F178" s="166">
        <f>SUM(F174:F177)</f>
        <v>24</v>
      </c>
      <c r="G178" s="166">
        <f>SUM(G174:G177)</f>
        <v>168.94</v>
      </c>
      <c r="H178" s="157"/>
      <c r="I178" s="153">
        <f t="shared" ref="I178:R178" si="34">SUM(I174:I177)</f>
        <v>0.05</v>
      </c>
      <c r="J178" s="153">
        <f t="shared" si="34"/>
        <v>0.16000000000000003</v>
      </c>
      <c r="K178" s="153">
        <f t="shared" si="34"/>
        <v>93.07</v>
      </c>
      <c r="L178" s="153">
        <f t="shared" si="34"/>
        <v>11.54</v>
      </c>
      <c r="M178" s="153">
        <f t="shared" si="34"/>
        <v>88.509999999999991</v>
      </c>
      <c r="N178" s="153">
        <f t="shared" si="34"/>
        <v>13.5</v>
      </c>
      <c r="O178" s="153">
        <f t="shared" si="34"/>
        <v>98.45</v>
      </c>
      <c r="P178" s="153">
        <f t="shared" si="34"/>
        <v>2.2399999999999998</v>
      </c>
      <c r="Q178" s="153">
        <f t="shared" si="34"/>
        <v>9.0000000000000011E-3</v>
      </c>
      <c r="R178" s="153">
        <f t="shared" si="34"/>
        <v>0.32</v>
      </c>
    </row>
    <row r="179" spans="1:34" ht="13.5">
      <c r="A179" s="120"/>
      <c r="B179" s="96" t="s">
        <v>15</v>
      </c>
      <c r="C179" s="120"/>
      <c r="D179" s="122">
        <f>D161+D163+D172+D178</f>
        <v>31.500000000000007</v>
      </c>
      <c r="E179" s="122">
        <f>E161+E163+E172+E178</f>
        <v>35.519999999999996</v>
      </c>
      <c r="F179" s="122">
        <f>F161+F163+F172+F178</f>
        <v>152.25</v>
      </c>
      <c r="G179" s="122">
        <f>G161+G163+G172+G178</f>
        <v>1050.1466666666668</v>
      </c>
      <c r="H179" s="122"/>
      <c r="I179" s="122">
        <f t="shared" ref="I179:R179" si="35">I161+I163+I172+I178</f>
        <v>0.57666666666666666</v>
      </c>
      <c r="J179" s="122">
        <f t="shared" si="35"/>
        <v>0.70333333333333337</v>
      </c>
      <c r="K179" s="122">
        <f t="shared" si="35"/>
        <v>340.2</v>
      </c>
      <c r="L179" s="122">
        <f t="shared" si="35"/>
        <v>33.713333333333331</v>
      </c>
      <c r="M179" s="122">
        <f t="shared" si="35"/>
        <v>596.89</v>
      </c>
      <c r="N179" s="122">
        <f t="shared" si="35"/>
        <v>59.68</v>
      </c>
      <c r="O179" s="122">
        <f t="shared" si="35"/>
        <v>525.95333333333338</v>
      </c>
      <c r="P179" s="122">
        <f t="shared" si="35"/>
        <v>7.4766666666666666</v>
      </c>
      <c r="Q179" s="146">
        <f t="shared" si="35"/>
        <v>0.05</v>
      </c>
      <c r="R179" s="122">
        <f t="shared" si="35"/>
        <v>1.052</v>
      </c>
    </row>
    <row r="180" spans="1:34">
      <c r="A180" s="224" t="s">
        <v>59</v>
      </c>
      <c r="B180" s="224"/>
      <c r="C180" s="224"/>
      <c r="D180" s="224"/>
      <c r="E180" s="224"/>
      <c r="F180" s="224"/>
      <c r="G180" s="224"/>
      <c r="H180" s="224"/>
      <c r="I180" s="120"/>
      <c r="J180" s="120" t="s">
        <v>203</v>
      </c>
      <c r="K180" s="120"/>
      <c r="L180" s="120"/>
      <c r="M180" s="120"/>
      <c r="N180" s="120"/>
      <c r="O180" s="120"/>
      <c r="P180" s="120"/>
      <c r="Q180" s="120"/>
      <c r="R180" s="120"/>
      <c r="S180" s="14"/>
      <c r="T180" s="14"/>
      <c r="U180" s="14"/>
      <c r="V180" s="14"/>
      <c r="W180" s="14"/>
    </row>
    <row r="181" spans="1:34">
      <c r="A181" s="107">
        <v>8</v>
      </c>
      <c r="B181" s="148" t="s">
        <v>28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51"/>
      <c r="T181" s="51"/>
      <c r="U181" s="51"/>
      <c r="V181" s="51"/>
      <c r="W181" s="51"/>
    </row>
    <row r="182" spans="1:34">
      <c r="A182" s="107">
        <v>8</v>
      </c>
      <c r="B182" s="91" t="s">
        <v>42</v>
      </c>
      <c r="C182" s="72">
        <v>6.6666666666666671E-3</v>
      </c>
      <c r="D182" s="95">
        <v>2.4300000000000002</v>
      </c>
      <c r="E182" s="95">
        <v>2.42</v>
      </c>
      <c r="F182" s="95">
        <v>20.86</v>
      </c>
      <c r="G182" s="95">
        <v>90.38</v>
      </c>
      <c r="H182" s="93" t="s">
        <v>178</v>
      </c>
      <c r="I182" s="103">
        <v>0.04</v>
      </c>
      <c r="J182" s="103">
        <v>0.03</v>
      </c>
      <c r="K182" s="103">
        <v>10.66</v>
      </c>
      <c r="L182" s="103">
        <v>0.5</v>
      </c>
      <c r="M182" s="103">
        <v>76.5</v>
      </c>
      <c r="N182" s="103">
        <v>3.33</v>
      </c>
      <c r="O182" s="103">
        <v>80.03</v>
      </c>
      <c r="P182" s="103">
        <v>0.35</v>
      </c>
      <c r="Q182" s="137">
        <v>3.0000000000000001E-3</v>
      </c>
      <c r="R182" s="103">
        <v>1.7999999999999999E-2</v>
      </c>
    </row>
    <row r="183" spans="1:34">
      <c r="A183" s="107">
        <v>8</v>
      </c>
      <c r="B183" s="91" t="s">
        <v>18</v>
      </c>
      <c r="C183" s="72">
        <v>6.2500000000000003E-3</v>
      </c>
      <c r="D183" s="92">
        <v>2.54</v>
      </c>
      <c r="E183" s="92">
        <v>2.14</v>
      </c>
      <c r="F183" s="92">
        <v>10.77</v>
      </c>
      <c r="G183" s="92">
        <v>77.680000000000007</v>
      </c>
      <c r="H183" s="93" t="s">
        <v>168</v>
      </c>
      <c r="I183" s="94">
        <v>0.02</v>
      </c>
      <c r="J183" s="94">
        <v>0.1</v>
      </c>
      <c r="K183" s="94">
        <v>10.64</v>
      </c>
      <c r="L183" s="94">
        <v>0.42</v>
      </c>
      <c r="M183" s="94">
        <v>88.8</v>
      </c>
      <c r="N183" s="94">
        <v>4.8</v>
      </c>
      <c r="O183" s="94">
        <v>85.6</v>
      </c>
      <c r="P183" s="94">
        <v>0.7</v>
      </c>
      <c r="Q183" s="137">
        <v>6.0000000000000001E-3</v>
      </c>
      <c r="R183" s="94">
        <v>1.6E-2</v>
      </c>
      <c r="S183" s="54"/>
    </row>
    <row r="184" spans="1:34">
      <c r="A184" s="107">
        <v>8</v>
      </c>
      <c r="B184" s="91" t="s">
        <v>25</v>
      </c>
      <c r="C184" s="72">
        <v>3.3333333333333333E-2</v>
      </c>
      <c r="D184" s="149">
        <v>1.54</v>
      </c>
      <c r="E184" s="149">
        <v>3.46</v>
      </c>
      <c r="F184" s="149">
        <v>9.75</v>
      </c>
      <c r="G184" s="149">
        <v>78</v>
      </c>
      <c r="H184" s="150" t="s">
        <v>164</v>
      </c>
      <c r="I184" s="151">
        <v>6.6666666666666666E-2</v>
      </c>
      <c r="J184" s="151">
        <v>0</v>
      </c>
      <c r="K184" s="151">
        <v>58</v>
      </c>
      <c r="L184" s="151">
        <v>0</v>
      </c>
      <c r="M184" s="151">
        <v>12.72</v>
      </c>
      <c r="N184" s="151">
        <v>5.62</v>
      </c>
      <c r="O184" s="151">
        <v>21.45</v>
      </c>
      <c r="P184" s="151">
        <v>0.68333333333333335</v>
      </c>
      <c r="Q184" s="152">
        <v>0</v>
      </c>
      <c r="R184" s="152">
        <v>0.111</v>
      </c>
    </row>
    <row r="185" spans="1:34">
      <c r="A185" s="107"/>
      <c r="B185" s="91" t="s">
        <v>172</v>
      </c>
      <c r="C185" s="72">
        <v>0.1</v>
      </c>
      <c r="D185" s="94">
        <f>D184*10/15</f>
        <v>1.0266666666666666</v>
      </c>
      <c r="E185" s="94">
        <f>E184*10/15</f>
        <v>2.3066666666666666</v>
      </c>
      <c r="F185" s="94">
        <f>F184*10/15</f>
        <v>6.5</v>
      </c>
      <c r="G185" s="94">
        <f>G184*10/15</f>
        <v>52</v>
      </c>
      <c r="H185" s="94" t="s">
        <v>177</v>
      </c>
      <c r="I185" s="94">
        <f t="shared" ref="I185:Q185" si="36">I184*10/15</f>
        <v>4.4444444444444439E-2</v>
      </c>
      <c r="J185" s="94">
        <f t="shared" si="36"/>
        <v>0</v>
      </c>
      <c r="K185" s="94">
        <f t="shared" si="36"/>
        <v>38.666666666666664</v>
      </c>
      <c r="L185" s="94">
        <f t="shared" si="36"/>
        <v>0</v>
      </c>
      <c r="M185" s="94">
        <f t="shared" si="36"/>
        <v>8.48</v>
      </c>
      <c r="N185" s="94">
        <v>1.74</v>
      </c>
      <c r="O185" s="94">
        <f t="shared" si="36"/>
        <v>14.3</v>
      </c>
      <c r="P185" s="94">
        <v>0.05</v>
      </c>
      <c r="Q185" s="137">
        <f t="shared" si="36"/>
        <v>0</v>
      </c>
      <c r="R185" s="94">
        <v>0</v>
      </c>
    </row>
    <row r="186" spans="1:34" ht="13.5">
      <c r="A186" s="107">
        <v>8</v>
      </c>
      <c r="B186" s="96" t="s">
        <v>10</v>
      </c>
      <c r="C186" s="120"/>
      <c r="D186" s="153">
        <f>SUM(D182:D185)</f>
        <v>7.5366666666666671</v>
      </c>
      <c r="E186" s="153">
        <f>SUM(E182:E185)</f>
        <v>10.326666666666666</v>
      </c>
      <c r="F186" s="153">
        <f>SUM(F182:F185)</f>
        <v>47.879999999999995</v>
      </c>
      <c r="G186" s="153">
        <f>SUM(G182:G185)</f>
        <v>298.06</v>
      </c>
      <c r="H186" s="120"/>
      <c r="I186" s="153">
        <f t="shared" ref="I186:R186" si="37">SUM(I182:I185)</f>
        <v>0.1711111111111111</v>
      </c>
      <c r="J186" s="153">
        <f t="shared" si="37"/>
        <v>0.13</v>
      </c>
      <c r="K186" s="153">
        <f t="shared" si="37"/>
        <v>117.96666666666667</v>
      </c>
      <c r="L186" s="153">
        <f t="shared" si="37"/>
        <v>0.91999999999999993</v>
      </c>
      <c r="M186" s="153">
        <f t="shared" si="37"/>
        <v>186.5</v>
      </c>
      <c r="N186" s="153">
        <f t="shared" si="37"/>
        <v>15.49</v>
      </c>
      <c r="O186" s="153">
        <f t="shared" si="37"/>
        <v>201.38</v>
      </c>
      <c r="P186" s="153">
        <f t="shared" si="37"/>
        <v>1.7833333333333332</v>
      </c>
      <c r="Q186" s="153">
        <f t="shared" si="37"/>
        <v>9.0000000000000011E-3</v>
      </c>
      <c r="R186" s="153">
        <f t="shared" si="37"/>
        <v>0.14500000000000002</v>
      </c>
    </row>
    <row r="187" spans="1:34">
      <c r="A187" s="107">
        <v>8</v>
      </c>
      <c r="B187" s="148" t="s">
        <v>29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1:34" ht="15">
      <c r="A188" s="107">
        <v>8</v>
      </c>
      <c r="B188" s="91" t="s">
        <v>16</v>
      </c>
      <c r="C188" s="72">
        <v>6.6666666666666671E-3</v>
      </c>
      <c r="D188" s="158">
        <v>0.55000000000000004</v>
      </c>
      <c r="E188" s="158">
        <v>0.12</v>
      </c>
      <c r="F188" s="158">
        <v>10.1</v>
      </c>
      <c r="G188" s="158">
        <v>65.45</v>
      </c>
      <c r="H188" s="108" t="s">
        <v>177</v>
      </c>
      <c r="I188" s="157">
        <v>0.03</v>
      </c>
      <c r="J188" s="157">
        <v>0.2</v>
      </c>
      <c r="K188" s="157">
        <v>57</v>
      </c>
      <c r="L188" s="157">
        <v>0.6</v>
      </c>
      <c r="M188" s="157">
        <v>148</v>
      </c>
      <c r="N188" s="157">
        <v>22</v>
      </c>
      <c r="O188" s="157">
        <v>107</v>
      </c>
      <c r="P188" s="157">
        <v>0.1</v>
      </c>
      <c r="Q188" s="157">
        <v>0</v>
      </c>
      <c r="R188" s="157">
        <v>0</v>
      </c>
    </row>
    <row r="189" spans="1:34">
      <c r="A189" s="107">
        <v>8</v>
      </c>
      <c r="B189" s="148" t="s">
        <v>30</v>
      </c>
      <c r="C189" s="120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37"/>
    </row>
    <row r="190" spans="1:34">
      <c r="A190" s="107">
        <v>8</v>
      </c>
      <c r="B190" s="91" t="s">
        <v>214</v>
      </c>
      <c r="C190" s="72">
        <v>5.5555555555555558E-3</v>
      </c>
      <c r="D190" s="95">
        <v>6.78</v>
      </c>
      <c r="E190" s="95">
        <v>8.5</v>
      </c>
      <c r="F190" s="95">
        <v>12.87</v>
      </c>
      <c r="G190" s="95">
        <v>134.83000000000001</v>
      </c>
      <c r="H190" s="93" t="s">
        <v>216</v>
      </c>
      <c r="I190" s="122">
        <v>0.08</v>
      </c>
      <c r="J190" s="122">
        <v>7.0000000000000007E-2</v>
      </c>
      <c r="K190" s="122">
        <v>72</v>
      </c>
      <c r="L190" s="122">
        <v>4.12</v>
      </c>
      <c r="M190" s="122">
        <v>20.190000000000001</v>
      </c>
      <c r="N190" s="122">
        <v>7.35</v>
      </c>
      <c r="O190" s="122">
        <v>31.4</v>
      </c>
      <c r="P190" s="122">
        <v>1.2</v>
      </c>
      <c r="Q190" s="146">
        <v>2.5000000000000001E-2</v>
      </c>
      <c r="R190" s="146">
        <v>0.121</v>
      </c>
    </row>
    <row r="191" spans="1:34">
      <c r="A191" s="107">
        <v>8</v>
      </c>
      <c r="B191" s="103" t="s">
        <v>215</v>
      </c>
      <c r="C191" s="72">
        <v>2.5000000000000001E-2</v>
      </c>
      <c r="D191" s="122">
        <v>0.24</v>
      </c>
      <c r="E191" s="122">
        <v>0.03</v>
      </c>
      <c r="F191" s="122">
        <v>2.75</v>
      </c>
      <c r="G191" s="122">
        <v>4.2</v>
      </c>
      <c r="H191" s="120">
        <v>70</v>
      </c>
      <c r="I191" s="122">
        <v>0.02</v>
      </c>
      <c r="J191" s="122">
        <v>0.01</v>
      </c>
      <c r="K191" s="122">
        <v>0</v>
      </c>
      <c r="L191" s="122">
        <v>3.08</v>
      </c>
      <c r="M191" s="122">
        <v>7.5</v>
      </c>
      <c r="N191" s="122">
        <v>0</v>
      </c>
      <c r="O191" s="122">
        <v>0</v>
      </c>
      <c r="P191" s="122">
        <v>0.27</v>
      </c>
      <c r="Q191" s="146">
        <v>0</v>
      </c>
      <c r="R191" s="146">
        <v>0</v>
      </c>
    </row>
    <row r="192" spans="1:34">
      <c r="A192" s="107">
        <v>8</v>
      </c>
      <c r="B192" s="91" t="s">
        <v>217</v>
      </c>
      <c r="C192" s="72" t="s">
        <v>281</v>
      </c>
      <c r="D192" s="92">
        <v>7.5</v>
      </c>
      <c r="E192" s="92">
        <v>8.4</v>
      </c>
      <c r="F192" s="92">
        <v>11.24</v>
      </c>
      <c r="G192" s="92">
        <v>128.75</v>
      </c>
      <c r="H192" s="93"/>
      <c r="I192" s="122">
        <v>0.08</v>
      </c>
      <c r="J192" s="122">
        <v>0.05</v>
      </c>
      <c r="K192" s="122">
        <v>13.27</v>
      </c>
      <c r="L192" s="122">
        <v>1.524</v>
      </c>
      <c r="M192" s="122">
        <v>167.8</v>
      </c>
      <c r="N192" s="122">
        <v>2.89</v>
      </c>
      <c r="O192" s="122">
        <v>43.5</v>
      </c>
      <c r="P192" s="122">
        <v>2.4</v>
      </c>
      <c r="Q192" s="146">
        <v>3.0000000000000001E-3</v>
      </c>
      <c r="R192" s="146">
        <v>0.56999999999999995</v>
      </c>
      <c r="T192" s="143"/>
      <c r="U192" s="143"/>
      <c r="V192" s="143"/>
      <c r="W192" s="143"/>
      <c r="X192" s="144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</row>
    <row r="193" spans="1:34" ht="0.75" customHeight="1">
      <c r="A193" s="107">
        <v>8</v>
      </c>
      <c r="B193" s="91"/>
      <c r="C193" s="72"/>
      <c r="D193" s="92"/>
      <c r="E193" s="92"/>
      <c r="F193" s="92"/>
      <c r="G193" s="92"/>
      <c r="H193" s="93"/>
      <c r="I193" s="122"/>
      <c r="J193" s="122"/>
      <c r="K193" s="122"/>
      <c r="L193" s="122"/>
      <c r="M193" s="122"/>
      <c r="N193" s="122"/>
      <c r="O193" s="122"/>
      <c r="P193" s="122"/>
      <c r="Q193" s="146"/>
      <c r="R193" s="146"/>
      <c r="T193" s="143"/>
      <c r="U193" s="143"/>
      <c r="V193" s="143"/>
      <c r="W193" s="143"/>
      <c r="X193" s="144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</row>
    <row r="194" spans="1:34">
      <c r="A194" s="107">
        <v>8</v>
      </c>
      <c r="B194" s="91" t="s">
        <v>57</v>
      </c>
      <c r="C194" s="72">
        <v>9.0909090909090905E-3</v>
      </c>
      <c r="D194" s="92">
        <v>2.35</v>
      </c>
      <c r="E194" s="92">
        <v>3.11</v>
      </c>
      <c r="F194" s="92">
        <v>14.52</v>
      </c>
      <c r="G194" s="92">
        <v>102.23</v>
      </c>
      <c r="H194" s="93" t="s">
        <v>181</v>
      </c>
      <c r="I194" s="94">
        <v>0.05</v>
      </c>
      <c r="J194" s="94">
        <v>0.08</v>
      </c>
      <c r="K194" s="94">
        <v>17.45</v>
      </c>
      <c r="L194" s="94">
        <v>7.48</v>
      </c>
      <c r="M194" s="94">
        <v>28.6</v>
      </c>
      <c r="N194" s="94">
        <v>3.53</v>
      </c>
      <c r="O194" s="94">
        <v>61.6</v>
      </c>
      <c r="P194" s="94">
        <v>7.0000000000000007E-2</v>
      </c>
      <c r="Q194" s="137">
        <v>0</v>
      </c>
      <c r="R194" s="137">
        <v>4.4999999999999998E-2</v>
      </c>
      <c r="T194" s="56"/>
      <c r="U194" s="56"/>
      <c r="V194" s="56"/>
      <c r="W194" s="56"/>
      <c r="X194" s="51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</row>
    <row r="195" spans="1:34" ht="15">
      <c r="A195" s="107">
        <v>8</v>
      </c>
      <c r="B195" s="91" t="s">
        <v>193</v>
      </c>
      <c r="C195" s="72">
        <v>5.5555555555555558E-3</v>
      </c>
      <c r="D195" s="159">
        <v>0.6</v>
      </c>
      <c r="E195" s="159">
        <v>0.2</v>
      </c>
      <c r="F195" s="159">
        <v>10.199999999999999</v>
      </c>
      <c r="G195" s="159">
        <v>65.3</v>
      </c>
      <c r="H195" s="103" t="s">
        <v>218</v>
      </c>
      <c r="I195" s="122">
        <v>0.01</v>
      </c>
      <c r="J195" s="122">
        <v>0.05</v>
      </c>
      <c r="K195" s="122">
        <v>41</v>
      </c>
      <c r="L195" s="122">
        <v>16</v>
      </c>
      <c r="M195" s="122">
        <v>11</v>
      </c>
      <c r="N195" s="122">
        <v>1.2</v>
      </c>
      <c r="O195" s="122">
        <v>3</v>
      </c>
      <c r="P195" s="122">
        <v>0.54</v>
      </c>
      <c r="Q195" s="146">
        <v>0</v>
      </c>
      <c r="R195" s="146">
        <v>0</v>
      </c>
    </row>
    <row r="196" spans="1:34" ht="15">
      <c r="A196" s="107">
        <v>8</v>
      </c>
      <c r="B196" s="91" t="s">
        <v>11</v>
      </c>
      <c r="C196" s="72">
        <v>0.05</v>
      </c>
      <c r="D196" s="95">
        <v>1.53</v>
      </c>
      <c r="E196" s="95">
        <v>0.17</v>
      </c>
      <c r="F196" s="95">
        <v>9.83</v>
      </c>
      <c r="G196" s="95">
        <v>46.83</v>
      </c>
      <c r="H196" s="95" t="s">
        <v>177</v>
      </c>
      <c r="I196" s="104">
        <v>0.02</v>
      </c>
      <c r="J196" s="104">
        <v>0</v>
      </c>
      <c r="K196" s="104">
        <v>0</v>
      </c>
      <c r="L196" s="104">
        <v>0</v>
      </c>
      <c r="M196" s="104">
        <v>3.3</v>
      </c>
      <c r="N196" s="104">
        <v>2.2999999999999998</v>
      </c>
      <c r="O196" s="104">
        <v>11</v>
      </c>
      <c r="P196" s="104">
        <v>0.19</v>
      </c>
      <c r="Q196" s="138">
        <v>0.01</v>
      </c>
      <c r="R196" s="138">
        <v>4.3999999999999997E-2</v>
      </c>
      <c r="S196" s="55"/>
      <c r="T196" s="55"/>
      <c r="U196" s="51"/>
      <c r="V196" s="51"/>
    </row>
    <row r="197" spans="1:34">
      <c r="A197" s="107">
        <v>8</v>
      </c>
      <c r="B197" s="91" t="s">
        <v>12</v>
      </c>
      <c r="C197" s="72">
        <v>3.3333333333333333E-2</v>
      </c>
      <c r="D197" s="95">
        <v>0.89</v>
      </c>
      <c r="E197" s="95">
        <v>0.12</v>
      </c>
      <c r="F197" s="95">
        <v>9.8000000000000007</v>
      </c>
      <c r="G197" s="95">
        <v>42.09</v>
      </c>
      <c r="H197" s="93" t="s">
        <v>177</v>
      </c>
      <c r="I197" s="122">
        <v>0.08</v>
      </c>
      <c r="J197" s="122">
        <v>0.08</v>
      </c>
      <c r="K197" s="122">
        <v>0</v>
      </c>
      <c r="L197" s="122">
        <v>0</v>
      </c>
      <c r="M197" s="122">
        <v>5.4</v>
      </c>
      <c r="N197" s="122">
        <v>3.7</v>
      </c>
      <c r="O197" s="122">
        <v>11.1</v>
      </c>
      <c r="P197" s="122">
        <v>0.15</v>
      </c>
      <c r="Q197" s="146">
        <v>0</v>
      </c>
      <c r="R197" s="146">
        <v>0</v>
      </c>
      <c r="S197" s="51"/>
      <c r="T197" s="51"/>
      <c r="U197" s="51"/>
      <c r="V197" s="51"/>
    </row>
    <row r="198" spans="1:34" ht="13.5">
      <c r="A198" s="107">
        <v>8</v>
      </c>
      <c r="B198" s="96" t="s">
        <v>43</v>
      </c>
      <c r="C198" s="120"/>
      <c r="D198" s="153">
        <f>SUM(D190:D197)</f>
        <v>19.890000000000004</v>
      </c>
      <c r="E198" s="153">
        <f>SUM(E190:E197)</f>
        <v>20.53</v>
      </c>
      <c r="F198" s="153">
        <f>SUM(F190:F197)</f>
        <v>71.209999999999994</v>
      </c>
      <c r="G198" s="153">
        <f>SUM(G190:G197)</f>
        <v>524.23</v>
      </c>
      <c r="H198" s="157"/>
      <c r="I198" s="153">
        <f t="shared" ref="I198:R198" si="38">SUM(I190:I197)</f>
        <v>0.34</v>
      </c>
      <c r="J198" s="153">
        <f t="shared" si="38"/>
        <v>0.34</v>
      </c>
      <c r="K198" s="153">
        <f t="shared" si="38"/>
        <v>143.72</v>
      </c>
      <c r="L198" s="153">
        <f t="shared" si="38"/>
        <v>32.204000000000001</v>
      </c>
      <c r="M198" s="153">
        <f t="shared" si="38"/>
        <v>243.79000000000002</v>
      </c>
      <c r="N198" s="153">
        <f t="shared" si="38"/>
        <v>20.97</v>
      </c>
      <c r="O198" s="153">
        <f t="shared" si="38"/>
        <v>161.6</v>
      </c>
      <c r="P198" s="153">
        <f t="shared" si="38"/>
        <v>4.8200000000000012</v>
      </c>
      <c r="Q198" s="154">
        <f t="shared" si="38"/>
        <v>3.7999999999999999E-2</v>
      </c>
      <c r="R198" s="154">
        <f t="shared" si="38"/>
        <v>0.78</v>
      </c>
      <c r="S198" s="56"/>
      <c r="T198" s="56"/>
      <c r="U198" s="56"/>
      <c r="V198" s="56"/>
    </row>
    <row r="199" spans="1:34">
      <c r="A199" s="107">
        <v>8</v>
      </c>
      <c r="B199" s="148" t="s">
        <v>31</v>
      </c>
      <c r="C199" s="120"/>
      <c r="D199" s="120"/>
      <c r="E199" s="120" t="s">
        <v>203</v>
      </c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46"/>
      <c r="R199" s="146"/>
    </row>
    <row r="200" spans="1:34">
      <c r="A200" s="107">
        <v>8</v>
      </c>
      <c r="B200" s="91" t="s">
        <v>70</v>
      </c>
      <c r="C200" s="72">
        <v>1.6666666666666666E-2</v>
      </c>
      <c r="D200" s="105">
        <v>2.56</v>
      </c>
      <c r="E200" s="105">
        <v>2.31</v>
      </c>
      <c r="F200" s="105">
        <v>15.01</v>
      </c>
      <c r="G200" s="105">
        <v>114.11</v>
      </c>
      <c r="H200" s="93" t="s">
        <v>171</v>
      </c>
      <c r="I200" s="94">
        <v>2.4E-2</v>
      </c>
      <c r="J200" s="94">
        <v>1.2E-2</v>
      </c>
      <c r="K200" s="94">
        <v>7.44</v>
      </c>
      <c r="L200" s="94">
        <v>0.06</v>
      </c>
      <c r="M200" s="94">
        <v>9</v>
      </c>
      <c r="N200" s="94">
        <v>1</v>
      </c>
      <c r="O200" s="94">
        <v>22.2</v>
      </c>
      <c r="P200" s="94">
        <v>0.318</v>
      </c>
      <c r="Q200" s="137">
        <v>1E-3</v>
      </c>
      <c r="R200" s="137">
        <v>5.0999999999999997E-2</v>
      </c>
    </row>
    <row r="201" spans="1:34">
      <c r="A201" s="107">
        <v>8</v>
      </c>
      <c r="B201" s="91" t="s">
        <v>220</v>
      </c>
      <c r="C201" s="77">
        <v>150</v>
      </c>
      <c r="D201" s="120">
        <v>1.05</v>
      </c>
      <c r="E201" s="120">
        <v>1.35</v>
      </c>
      <c r="F201" s="120">
        <v>8.4</v>
      </c>
      <c r="G201" s="120">
        <v>49.05</v>
      </c>
      <c r="H201" s="93" t="s">
        <v>212</v>
      </c>
      <c r="I201" s="120">
        <f t="shared" ref="I201:R201" si="39">I200*150/100</f>
        <v>3.6000000000000004E-2</v>
      </c>
      <c r="J201" s="120">
        <f t="shared" si="39"/>
        <v>1.8000000000000002E-2</v>
      </c>
      <c r="K201" s="120">
        <f t="shared" si="39"/>
        <v>11.16</v>
      </c>
      <c r="L201" s="120">
        <f t="shared" si="39"/>
        <v>0.09</v>
      </c>
      <c r="M201" s="120">
        <f t="shared" si="39"/>
        <v>13.5</v>
      </c>
      <c r="N201" s="120">
        <f t="shared" si="39"/>
        <v>1.5</v>
      </c>
      <c r="O201" s="120">
        <f t="shared" si="39"/>
        <v>33.299999999999997</v>
      </c>
      <c r="P201" s="120">
        <f t="shared" si="39"/>
        <v>0.47700000000000004</v>
      </c>
      <c r="Q201" s="146">
        <f t="shared" si="39"/>
        <v>1.5E-3</v>
      </c>
      <c r="R201" s="146">
        <f t="shared" si="39"/>
        <v>7.6499999999999999E-2</v>
      </c>
    </row>
    <row r="202" spans="1:34" ht="13.5">
      <c r="A202" s="107">
        <v>8</v>
      </c>
      <c r="B202" s="96" t="s">
        <v>14</v>
      </c>
      <c r="C202" s="120"/>
      <c r="D202" s="153">
        <f>SUM(D200:D201)</f>
        <v>3.6100000000000003</v>
      </c>
      <c r="E202" s="153">
        <f>SUM(E200:E201)</f>
        <v>3.66</v>
      </c>
      <c r="F202" s="153">
        <f>SUM(F200:F201)</f>
        <v>23.41</v>
      </c>
      <c r="G202" s="153">
        <f>SUM(G200:G201)</f>
        <v>163.16</v>
      </c>
      <c r="H202" s="157"/>
      <c r="I202" s="153">
        <f t="shared" ref="I202:R202" si="40">SUM(I200:I201)</f>
        <v>6.0000000000000005E-2</v>
      </c>
      <c r="J202" s="153">
        <f t="shared" si="40"/>
        <v>3.0000000000000002E-2</v>
      </c>
      <c r="K202" s="153">
        <f t="shared" si="40"/>
        <v>18.600000000000001</v>
      </c>
      <c r="L202" s="153">
        <f t="shared" si="40"/>
        <v>0.15</v>
      </c>
      <c r="M202" s="153">
        <f t="shared" si="40"/>
        <v>22.5</v>
      </c>
      <c r="N202" s="153">
        <f t="shared" si="40"/>
        <v>2.5</v>
      </c>
      <c r="O202" s="153">
        <f t="shared" si="40"/>
        <v>55.5</v>
      </c>
      <c r="P202" s="153">
        <f t="shared" si="40"/>
        <v>0.79500000000000004</v>
      </c>
      <c r="Q202" s="154">
        <f t="shared" si="40"/>
        <v>2.5000000000000001E-3</v>
      </c>
      <c r="R202" s="154">
        <f t="shared" si="40"/>
        <v>0.1275</v>
      </c>
    </row>
    <row r="203" spans="1:34" ht="13.5">
      <c r="A203" s="107">
        <v>8</v>
      </c>
      <c r="B203" s="96" t="s">
        <v>15</v>
      </c>
      <c r="C203" s="120"/>
      <c r="D203" s="122">
        <f>D186+D188+D198+D202</f>
        <v>31.586666666666673</v>
      </c>
      <c r="E203" s="122">
        <f>E186+E188+E198+E202</f>
        <v>34.63666666666667</v>
      </c>
      <c r="F203" s="122">
        <f>F186+F188+F198+F202</f>
        <v>152.6</v>
      </c>
      <c r="G203" s="122">
        <f>G186+G188+G198+G202</f>
        <v>1050.9000000000001</v>
      </c>
      <c r="H203" s="120"/>
      <c r="I203" s="122">
        <f t="shared" ref="I203:R203" si="41">I186+I188+I198+I202</f>
        <v>0.60111111111111115</v>
      </c>
      <c r="J203" s="122">
        <f t="shared" si="41"/>
        <v>0.70000000000000007</v>
      </c>
      <c r="K203" s="122">
        <f t="shared" si="41"/>
        <v>337.28666666666669</v>
      </c>
      <c r="L203" s="122">
        <f t="shared" si="41"/>
        <v>33.874000000000002</v>
      </c>
      <c r="M203" s="122">
        <f t="shared" si="41"/>
        <v>600.79</v>
      </c>
      <c r="N203" s="122">
        <f t="shared" si="41"/>
        <v>60.96</v>
      </c>
      <c r="O203" s="122">
        <f t="shared" si="41"/>
        <v>525.48</v>
      </c>
      <c r="P203" s="122">
        <f t="shared" si="41"/>
        <v>7.4983333333333348</v>
      </c>
      <c r="Q203" s="146">
        <f t="shared" si="41"/>
        <v>4.9500000000000002E-2</v>
      </c>
      <c r="R203" s="146">
        <f t="shared" si="41"/>
        <v>1.0525</v>
      </c>
    </row>
    <row r="204" spans="1:34">
      <c r="A204" s="224" t="s">
        <v>62</v>
      </c>
      <c r="B204" s="224"/>
      <c r="C204" s="224"/>
      <c r="D204" s="224"/>
      <c r="E204" s="224"/>
      <c r="F204" s="224"/>
      <c r="G204" s="224"/>
      <c r="H204" s="224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1:34">
      <c r="A205" s="107">
        <v>9</v>
      </c>
      <c r="B205" s="148" t="s">
        <v>28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1:34" ht="25.5">
      <c r="A206" s="107">
        <v>9</v>
      </c>
      <c r="B206" s="113" t="s">
        <v>148</v>
      </c>
      <c r="C206" s="103">
        <v>150</v>
      </c>
      <c r="D206" s="122">
        <v>3.85</v>
      </c>
      <c r="E206" s="122">
        <v>5.0999999999999996</v>
      </c>
      <c r="F206" s="122">
        <v>22.82</v>
      </c>
      <c r="G206" s="122">
        <v>103.44</v>
      </c>
      <c r="H206" s="103" t="s">
        <v>149</v>
      </c>
      <c r="I206" s="122">
        <v>0.06</v>
      </c>
      <c r="J206" s="122">
        <v>0.01</v>
      </c>
      <c r="K206" s="122">
        <v>17</v>
      </c>
      <c r="L206" s="122">
        <v>0.89</v>
      </c>
      <c r="M206" s="122">
        <v>50</v>
      </c>
      <c r="N206" s="122">
        <v>2.35</v>
      </c>
      <c r="O206" s="122">
        <v>65.5</v>
      </c>
      <c r="P206" s="122">
        <v>0.26</v>
      </c>
      <c r="Q206" s="146">
        <v>5.0000000000000001E-3</v>
      </c>
      <c r="R206" s="146">
        <v>0.16500000000000001</v>
      </c>
    </row>
    <row r="207" spans="1:34">
      <c r="A207" s="107">
        <v>9</v>
      </c>
      <c r="B207" s="91" t="s">
        <v>26</v>
      </c>
      <c r="C207" s="72">
        <v>3.3333333333333333E-2</v>
      </c>
      <c r="D207" s="95">
        <v>2.8666666666666698</v>
      </c>
      <c r="E207" s="95">
        <v>3.0999999999999996</v>
      </c>
      <c r="F207" s="95">
        <v>9.8333333333333339</v>
      </c>
      <c r="G207" s="95">
        <v>82.733333333333334</v>
      </c>
      <c r="H207" s="93" t="s">
        <v>164</v>
      </c>
      <c r="I207" s="94">
        <v>0.03</v>
      </c>
      <c r="J207" s="94">
        <v>0.05</v>
      </c>
      <c r="K207" s="94">
        <v>38</v>
      </c>
      <c r="L207" s="94">
        <v>0.1</v>
      </c>
      <c r="M207" s="94">
        <v>131.30000000000001</v>
      </c>
      <c r="N207" s="94">
        <v>6.3</v>
      </c>
      <c r="O207" s="94">
        <v>83</v>
      </c>
      <c r="P207" s="94">
        <v>0.31666666666666665</v>
      </c>
      <c r="Q207" s="137">
        <v>0</v>
      </c>
      <c r="R207" s="137">
        <v>0.09</v>
      </c>
    </row>
    <row r="208" spans="1:34" ht="25.5">
      <c r="A208" s="107">
        <v>9</v>
      </c>
      <c r="B208" s="91" t="s">
        <v>246</v>
      </c>
      <c r="C208" s="72">
        <v>5.5555555555555558E-3</v>
      </c>
      <c r="D208" s="110">
        <v>2.6</v>
      </c>
      <c r="E208" s="110">
        <v>3.6</v>
      </c>
      <c r="F208" s="110">
        <v>10.6</v>
      </c>
      <c r="G208" s="110">
        <v>100.4</v>
      </c>
      <c r="H208" s="120" t="s">
        <v>177</v>
      </c>
      <c r="I208" s="120">
        <v>0.04</v>
      </c>
      <c r="J208" s="120">
        <v>0.05</v>
      </c>
      <c r="K208" s="120">
        <v>11.07</v>
      </c>
      <c r="L208" s="120">
        <v>0.68</v>
      </c>
      <c r="M208" s="120">
        <v>94.5</v>
      </c>
      <c r="N208" s="120">
        <v>4.8</v>
      </c>
      <c r="O208" s="120">
        <v>20</v>
      </c>
      <c r="P208" s="120">
        <v>1.0900000000000001</v>
      </c>
      <c r="Q208" s="146">
        <v>0.01</v>
      </c>
      <c r="R208" s="146">
        <v>0.17</v>
      </c>
    </row>
    <row r="209" spans="1:22">
      <c r="A209" s="107"/>
      <c r="B209" s="91" t="s">
        <v>172</v>
      </c>
      <c r="C209" s="72">
        <v>0.1</v>
      </c>
      <c r="D209" s="94">
        <f>D208*10/15</f>
        <v>1.7333333333333334</v>
      </c>
      <c r="E209" s="94">
        <f>E208*10/15</f>
        <v>2.4</v>
      </c>
      <c r="F209" s="94">
        <f>F208*10/15</f>
        <v>7.0666666666666664</v>
      </c>
      <c r="G209" s="94">
        <f>G208*10/15</f>
        <v>66.933333333333337</v>
      </c>
      <c r="H209" s="94" t="s">
        <v>177</v>
      </c>
      <c r="I209" s="94">
        <f t="shared" ref="I209:Q209" si="42">I208*10/15</f>
        <v>2.6666666666666668E-2</v>
      </c>
      <c r="J209" s="94">
        <v>0</v>
      </c>
      <c r="K209" s="94">
        <v>0</v>
      </c>
      <c r="L209" s="94">
        <f t="shared" si="42"/>
        <v>0.45333333333333337</v>
      </c>
      <c r="M209" s="94">
        <v>9.2799999999999994</v>
      </c>
      <c r="N209" s="94">
        <v>6.46</v>
      </c>
      <c r="O209" s="94">
        <f t="shared" si="42"/>
        <v>13.333333333333334</v>
      </c>
      <c r="P209" s="94">
        <v>0.05</v>
      </c>
      <c r="Q209" s="137">
        <f t="shared" si="42"/>
        <v>6.6666666666666671E-3</v>
      </c>
      <c r="R209" s="137">
        <v>0</v>
      </c>
    </row>
    <row r="210" spans="1:22" ht="13.5">
      <c r="A210" s="107">
        <v>9</v>
      </c>
      <c r="B210" s="96" t="s">
        <v>10</v>
      </c>
      <c r="C210" s="120"/>
      <c r="D210" s="153">
        <f>SUM(D206:D209)</f>
        <v>11.050000000000004</v>
      </c>
      <c r="E210" s="153">
        <f>SUM(E206:E209)</f>
        <v>14.2</v>
      </c>
      <c r="F210" s="153">
        <f>SUM(F206:F209)</f>
        <v>50.320000000000007</v>
      </c>
      <c r="G210" s="153">
        <f>SUM(G206:G209)</f>
        <v>353.50666666666672</v>
      </c>
      <c r="H210" s="157"/>
      <c r="I210" s="153">
        <f t="shared" ref="I210:R210" si="43">SUM(I206:I209)</f>
        <v>0.15666666666666668</v>
      </c>
      <c r="J210" s="153">
        <f t="shared" si="43"/>
        <v>0.11000000000000001</v>
      </c>
      <c r="K210" s="153">
        <f t="shared" si="43"/>
        <v>66.069999999999993</v>
      </c>
      <c r="L210" s="153">
        <f>SUM(L206:L209)</f>
        <v>2.1233333333333331</v>
      </c>
      <c r="M210" s="153">
        <f t="shared" si="43"/>
        <v>285.08</v>
      </c>
      <c r="N210" s="153">
        <f t="shared" si="43"/>
        <v>19.91</v>
      </c>
      <c r="O210" s="153">
        <f t="shared" si="43"/>
        <v>181.83333333333334</v>
      </c>
      <c r="P210" s="153">
        <f t="shared" si="43"/>
        <v>1.7166666666666668</v>
      </c>
      <c r="Q210" s="154">
        <f t="shared" si="43"/>
        <v>2.1666666666666667E-2</v>
      </c>
      <c r="R210" s="154">
        <f t="shared" si="43"/>
        <v>0.42500000000000004</v>
      </c>
    </row>
    <row r="211" spans="1:22">
      <c r="A211" s="107">
        <v>9</v>
      </c>
      <c r="B211" s="148" t="s">
        <v>29</v>
      </c>
      <c r="C211" s="72"/>
      <c r="D211" s="95"/>
      <c r="E211" s="95"/>
      <c r="F211" s="95"/>
      <c r="G211" s="95"/>
      <c r="H211" s="93"/>
      <c r="I211" s="120"/>
      <c r="J211" s="120"/>
      <c r="K211" s="120"/>
      <c r="L211" s="120"/>
      <c r="M211" s="120"/>
      <c r="N211" s="120"/>
      <c r="O211" s="120"/>
      <c r="P211" s="120"/>
      <c r="Q211" s="146"/>
      <c r="R211" s="146"/>
    </row>
    <row r="212" spans="1:22" ht="15">
      <c r="A212" s="107">
        <v>9</v>
      </c>
      <c r="B212" s="91" t="s">
        <v>68</v>
      </c>
      <c r="C212" s="72">
        <v>0.01</v>
      </c>
      <c r="D212" s="102">
        <v>0.41</v>
      </c>
      <c r="E212" s="102">
        <v>0.41</v>
      </c>
      <c r="F212" s="102">
        <v>9.8000000000000007</v>
      </c>
      <c r="G212" s="102">
        <v>44.41</v>
      </c>
      <c r="H212" s="114"/>
      <c r="I212" s="114">
        <v>0.2</v>
      </c>
      <c r="J212" s="114">
        <v>0.1</v>
      </c>
      <c r="K212" s="114">
        <v>4.95</v>
      </c>
      <c r="L212" s="114">
        <v>7.9</v>
      </c>
      <c r="M212" s="114">
        <v>15.75</v>
      </c>
      <c r="N212" s="114">
        <v>16</v>
      </c>
      <c r="O212" s="114">
        <v>62.25</v>
      </c>
      <c r="P212" s="114">
        <v>2.0499999999999998</v>
      </c>
      <c r="Q212" s="140">
        <v>0.01</v>
      </c>
      <c r="R212" s="140">
        <v>7.4999999999999997E-2</v>
      </c>
      <c r="S212" s="51"/>
      <c r="T212" s="51"/>
      <c r="U212" s="51"/>
      <c r="V212" s="51"/>
    </row>
    <row r="213" spans="1:22">
      <c r="A213" s="107">
        <v>9</v>
      </c>
      <c r="B213" s="148" t="s">
        <v>30</v>
      </c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46"/>
      <c r="R213" s="146"/>
      <c r="S213" s="14"/>
      <c r="T213" s="14"/>
      <c r="U213" s="14"/>
      <c r="V213" s="14"/>
    </row>
    <row r="214" spans="1:22">
      <c r="A214" s="107">
        <v>9</v>
      </c>
      <c r="B214" s="103" t="s">
        <v>144</v>
      </c>
      <c r="C214" s="72">
        <v>2.5000000000000001E-2</v>
      </c>
      <c r="D214" s="92">
        <v>0.8</v>
      </c>
      <c r="E214" s="92">
        <v>2.4700000000000002</v>
      </c>
      <c r="F214" s="92">
        <v>3.93</v>
      </c>
      <c r="G214" s="92">
        <v>41.6</v>
      </c>
      <c r="H214" s="104" t="s">
        <v>177</v>
      </c>
      <c r="I214" s="104">
        <v>0.01</v>
      </c>
      <c r="J214" s="104">
        <v>0.01</v>
      </c>
      <c r="K214" s="104">
        <v>6.72</v>
      </c>
      <c r="L214" s="104">
        <v>4.96</v>
      </c>
      <c r="M214" s="104">
        <v>10</v>
      </c>
      <c r="N214" s="104">
        <v>2.8</v>
      </c>
      <c r="O214" s="104">
        <v>12</v>
      </c>
      <c r="P214" s="104">
        <v>0.31</v>
      </c>
      <c r="Q214" s="138">
        <v>5.0000000000000001E-3</v>
      </c>
      <c r="R214" s="138">
        <v>0</v>
      </c>
      <c r="S214" s="51"/>
      <c r="T214" s="51"/>
      <c r="U214" s="51"/>
      <c r="V214" s="51"/>
    </row>
    <row r="215" spans="1:22">
      <c r="A215" s="107">
        <v>9</v>
      </c>
      <c r="B215" s="103" t="s">
        <v>150</v>
      </c>
      <c r="C215" s="103" t="s">
        <v>147</v>
      </c>
      <c r="D215" s="104">
        <v>2.08</v>
      </c>
      <c r="E215" s="104">
        <v>3.09</v>
      </c>
      <c r="F215" s="104">
        <v>11.52</v>
      </c>
      <c r="G215" s="104">
        <v>64.959999999999994</v>
      </c>
      <c r="H215" s="93">
        <v>111</v>
      </c>
      <c r="I215" s="104">
        <v>0.02</v>
      </c>
      <c r="J215" s="104">
        <v>4.2000000000000003E-2</v>
      </c>
      <c r="K215" s="104">
        <v>100.6</v>
      </c>
      <c r="L215" s="104">
        <v>8.6999999999999993</v>
      </c>
      <c r="M215" s="104">
        <v>6.57</v>
      </c>
      <c r="N215" s="104">
        <v>1.45</v>
      </c>
      <c r="O215" s="104">
        <v>7</v>
      </c>
      <c r="P215" s="104">
        <v>0.67</v>
      </c>
      <c r="Q215" s="138">
        <v>1E-3</v>
      </c>
      <c r="R215" s="138">
        <v>0.1</v>
      </c>
    </row>
    <row r="216" spans="1:22" ht="14.25" customHeight="1">
      <c r="A216" s="107">
        <v>9</v>
      </c>
      <c r="B216" s="91" t="s">
        <v>40</v>
      </c>
      <c r="C216" s="72">
        <v>1.6666666666666666E-2</v>
      </c>
      <c r="D216" s="92">
        <v>3.95</v>
      </c>
      <c r="E216" s="92">
        <v>2.56</v>
      </c>
      <c r="F216" s="92">
        <v>7.5</v>
      </c>
      <c r="G216" s="92">
        <v>104.04</v>
      </c>
      <c r="H216" s="93" t="s">
        <v>222</v>
      </c>
      <c r="I216" s="122">
        <v>0.02</v>
      </c>
      <c r="J216" s="122">
        <v>0.03</v>
      </c>
      <c r="K216" s="122">
        <v>3.78</v>
      </c>
      <c r="L216" s="122">
        <v>1</v>
      </c>
      <c r="M216" s="122">
        <v>10</v>
      </c>
      <c r="N216" s="122">
        <v>1.4</v>
      </c>
      <c r="O216" s="122">
        <v>84</v>
      </c>
      <c r="P216" s="122">
        <v>0.62</v>
      </c>
      <c r="Q216" s="146">
        <v>1E-3</v>
      </c>
      <c r="R216" s="146">
        <v>0.01</v>
      </c>
    </row>
    <row r="217" spans="1:22">
      <c r="A217" s="107">
        <v>9</v>
      </c>
      <c r="B217" s="103" t="s">
        <v>151</v>
      </c>
      <c r="C217" s="81" t="s">
        <v>254</v>
      </c>
      <c r="D217" s="94">
        <v>1.03</v>
      </c>
      <c r="E217" s="94">
        <v>2.36</v>
      </c>
      <c r="F217" s="94">
        <v>19</v>
      </c>
      <c r="G217" s="103">
        <v>105.9</v>
      </c>
      <c r="H217" s="103">
        <v>191</v>
      </c>
      <c r="I217" s="122">
        <v>0.01</v>
      </c>
      <c r="J217" s="122">
        <v>0.01</v>
      </c>
      <c r="K217" s="122">
        <v>31.41</v>
      </c>
      <c r="L217" s="122">
        <v>3.97</v>
      </c>
      <c r="M217" s="122">
        <v>2.71</v>
      </c>
      <c r="N217" s="122">
        <v>3.9</v>
      </c>
      <c r="O217" s="122">
        <v>48</v>
      </c>
      <c r="P217" s="122">
        <v>0.31</v>
      </c>
      <c r="Q217" s="146">
        <v>1E-3</v>
      </c>
      <c r="R217" s="146">
        <v>0.1</v>
      </c>
    </row>
    <row r="218" spans="1:22">
      <c r="A218" s="107">
        <v>9</v>
      </c>
      <c r="B218" s="91" t="s">
        <v>221</v>
      </c>
      <c r="C218" s="72">
        <v>5.5555555555555558E-3</v>
      </c>
      <c r="D218" s="95">
        <v>0.27</v>
      </c>
      <c r="E218" s="95">
        <v>0</v>
      </c>
      <c r="F218" s="95">
        <v>6.03</v>
      </c>
      <c r="G218" s="95">
        <v>25.11</v>
      </c>
      <c r="H218" s="93" t="s">
        <v>211</v>
      </c>
      <c r="I218" s="120">
        <v>0</v>
      </c>
      <c r="J218" s="120">
        <v>0.01</v>
      </c>
      <c r="K218" s="120">
        <v>0.34</v>
      </c>
      <c r="L218" s="120">
        <v>2.16</v>
      </c>
      <c r="M218" s="120">
        <v>6.5</v>
      </c>
      <c r="N218" s="120">
        <v>4.1399999999999997</v>
      </c>
      <c r="O218" s="120">
        <v>7.65</v>
      </c>
      <c r="P218" s="120">
        <v>0.69</v>
      </c>
      <c r="Q218" s="146">
        <v>0</v>
      </c>
      <c r="R218" s="146">
        <v>0</v>
      </c>
    </row>
    <row r="219" spans="1:22">
      <c r="A219" s="107">
        <v>9</v>
      </c>
      <c r="B219" s="91" t="s">
        <v>11</v>
      </c>
      <c r="C219" s="72">
        <v>0.05</v>
      </c>
      <c r="D219" s="95">
        <v>1.53</v>
      </c>
      <c r="E219" s="95">
        <v>0.17</v>
      </c>
      <c r="F219" s="95">
        <v>9.83</v>
      </c>
      <c r="G219" s="95">
        <v>46.83</v>
      </c>
      <c r="H219" s="95" t="s">
        <v>177</v>
      </c>
      <c r="I219" s="104">
        <v>0.02</v>
      </c>
      <c r="J219" s="104">
        <v>0</v>
      </c>
      <c r="K219" s="104">
        <v>0</v>
      </c>
      <c r="L219" s="104">
        <v>0</v>
      </c>
      <c r="M219" s="104">
        <v>3.3</v>
      </c>
      <c r="N219" s="104">
        <v>2.2999999999999998</v>
      </c>
      <c r="O219" s="104">
        <v>11</v>
      </c>
      <c r="P219" s="104">
        <v>0.19</v>
      </c>
      <c r="Q219" s="138">
        <v>0.01</v>
      </c>
      <c r="R219" s="138">
        <v>3.9E-2</v>
      </c>
    </row>
    <row r="220" spans="1:22">
      <c r="A220" s="107">
        <v>9</v>
      </c>
      <c r="B220" s="91" t="s">
        <v>12</v>
      </c>
      <c r="C220" s="72">
        <v>3.3333333333333333E-2</v>
      </c>
      <c r="D220" s="95">
        <v>0.89</v>
      </c>
      <c r="E220" s="95">
        <v>0.12</v>
      </c>
      <c r="F220" s="95">
        <v>9.8000000000000007</v>
      </c>
      <c r="G220" s="95">
        <v>42.09</v>
      </c>
      <c r="H220" s="93" t="s">
        <v>177</v>
      </c>
      <c r="I220" s="122">
        <v>0.08</v>
      </c>
      <c r="J220" s="122">
        <v>0.08</v>
      </c>
      <c r="K220" s="122">
        <v>0</v>
      </c>
      <c r="L220" s="122">
        <v>0</v>
      </c>
      <c r="M220" s="122">
        <v>5.4</v>
      </c>
      <c r="N220" s="122">
        <v>3.7</v>
      </c>
      <c r="O220" s="122">
        <v>11.1</v>
      </c>
      <c r="P220" s="122">
        <v>0.15</v>
      </c>
      <c r="Q220" s="146">
        <v>0</v>
      </c>
      <c r="R220" s="146">
        <v>0</v>
      </c>
    </row>
    <row r="221" spans="1:22" ht="13.5">
      <c r="A221" s="107">
        <v>9</v>
      </c>
      <c r="B221" s="96" t="s">
        <v>13</v>
      </c>
      <c r="C221" s="120"/>
      <c r="D221" s="153">
        <f>SUM(D214:D220)</f>
        <v>10.55</v>
      </c>
      <c r="E221" s="153">
        <f>SUM(E214:E220)</f>
        <v>10.77</v>
      </c>
      <c r="F221" s="153">
        <f>SUM(F214:F220)</f>
        <v>67.61</v>
      </c>
      <c r="G221" s="153">
        <f>SUM(G214:G220)</f>
        <v>430.53</v>
      </c>
      <c r="H221" s="157"/>
      <c r="I221" s="153">
        <f t="shared" ref="I221:R221" si="44">SUM(I214:I220)</f>
        <v>0.16</v>
      </c>
      <c r="J221" s="153">
        <f t="shared" si="44"/>
        <v>0.182</v>
      </c>
      <c r="K221" s="153">
        <f t="shared" si="44"/>
        <v>142.85</v>
      </c>
      <c r="L221" s="153">
        <f t="shared" si="44"/>
        <v>20.79</v>
      </c>
      <c r="M221" s="153">
        <f t="shared" si="44"/>
        <v>44.48</v>
      </c>
      <c r="N221" s="153">
        <f t="shared" si="44"/>
        <v>19.690000000000001</v>
      </c>
      <c r="O221" s="153">
        <f t="shared" si="44"/>
        <v>180.75</v>
      </c>
      <c r="P221" s="153">
        <f t="shared" si="44"/>
        <v>2.94</v>
      </c>
      <c r="Q221" s="154">
        <f t="shared" si="44"/>
        <v>1.8000000000000002E-2</v>
      </c>
      <c r="R221" s="154">
        <f t="shared" si="44"/>
        <v>0.24900000000000003</v>
      </c>
      <c r="S221" s="14"/>
      <c r="T221" s="14"/>
      <c r="U221" s="14"/>
      <c r="V221" s="14"/>
    </row>
    <row r="222" spans="1:22">
      <c r="A222" s="107">
        <v>9</v>
      </c>
      <c r="B222" s="148" t="s">
        <v>31</v>
      </c>
      <c r="C222" s="120"/>
      <c r="D222" s="120"/>
      <c r="E222" s="120"/>
      <c r="F222" s="120"/>
      <c r="G222" s="120"/>
      <c r="H222" s="120"/>
      <c r="I222" s="122"/>
      <c r="J222" s="122"/>
      <c r="K222" s="122"/>
      <c r="L222" s="122"/>
      <c r="M222" s="122"/>
      <c r="N222" s="122"/>
      <c r="O222" s="122"/>
      <c r="P222" s="122"/>
      <c r="Q222" s="146"/>
      <c r="R222" s="146"/>
      <c r="S222" s="56"/>
      <c r="T222" s="56"/>
      <c r="U222" s="56"/>
      <c r="V222" s="56"/>
    </row>
    <row r="223" spans="1:22">
      <c r="A223" s="107">
        <v>9</v>
      </c>
      <c r="B223" s="91" t="s">
        <v>134</v>
      </c>
      <c r="C223" s="72">
        <v>0.01</v>
      </c>
      <c r="D223" s="92">
        <v>5.13</v>
      </c>
      <c r="E223" s="92">
        <v>5.0999999999999996</v>
      </c>
      <c r="F223" s="92">
        <v>13.4</v>
      </c>
      <c r="G223" s="92">
        <v>110.08</v>
      </c>
      <c r="H223" s="93" t="s">
        <v>223</v>
      </c>
      <c r="I223" s="122">
        <v>0.01</v>
      </c>
      <c r="J223" s="122">
        <v>0.06</v>
      </c>
      <c r="K223" s="122">
        <v>122.87</v>
      </c>
      <c r="L223" s="122">
        <v>2.52</v>
      </c>
      <c r="M223" s="122">
        <v>38</v>
      </c>
      <c r="N223" s="122">
        <v>4.05</v>
      </c>
      <c r="O223" s="122">
        <v>100.33</v>
      </c>
      <c r="P223" s="122">
        <v>0.8</v>
      </c>
      <c r="Q223" s="146">
        <v>2E-3</v>
      </c>
      <c r="R223" s="146">
        <v>0.308</v>
      </c>
    </row>
    <row r="224" spans="1:22" ht="15">
      <c r="A224" s="107">
        <v>9</v>
      </c>
      <c r="B224" s="91" t="s">
        <v>152</v>
      </c>
      <c r="C224" s="73" t="s">
        <v>256</v>
      </c>
      <c r="D224" s="110">
        <v>0.7</v>
      </c>
      <c r="E224" s="110">
        <v>0.9</v>
      </c>
      <c r="F224" s="110">
        <v>5.6</v>
      </c>
      <c r="G224" s="110">
        <v>32.700000000000003</v>
      </c>
      <c r="H224" s="94" t="s">
        <v>212</v>
      </c>
      <c r="I224" s="120">
        <v>0.01</v>
      </c>
      <c r="J224" s="120">
        <v>0.01</v>
      </c>
      <c r="K224" s="120">
        <v>0</v>
      </c>
      <c r="L224" s="120">
        <v>0.1</v>
      </c>
      <c r="M224" s="120">
        <v>30.7</v>
      </c>
      <c r="N224" s="120">
        <v>0</v>
      </c>
      <c r="O224" s="120">
        <v>0.03</v>
      </c>
      <c r="P224" s="120">
        <v>0</v>
      </c>
      <c r="Q224" s="146">
        <v>0</v>
      </c>
      <c r="R224" s="146">
        <v>0</v>
      </c>
    </row>
    <row r="225" spans="1:23">
      <c r="A225" s="107">
        <v>9</v>
      </c>
      <c r="B225" s="91" t="s">
        <v>44</v>
      </c>
      <c r="C225" s="77" t="s">
        <v>138</v>
      </c>
      <c r="D225" s="95">
        <v>3.66</v>
      </c>
      <c r="E225" s="95">
        <v>4.26</v>
      </c>
      <c r="F225" s="95">
        <v>5.45</v>
      </c>
      <c r="G225" s="95">
        <v>78.31</v>
      </c>
      <c r="H225" s="93" t="s">
        <v>177</v>
      </c>
      <c r="I225" s="94">
        <v>0.05</v>
      </c>
      <c r="J225" s="94">
        <v>0.26</v>
      </c>
      <c r="K225" s="94">
        <v>0.03</v>
      </c>
      <c r="L225" s="94">
        <v>0.11</v>
      </c>
      <c r="M225" s="94">
        <v>200</v>
      </c>
      <c r="N225" s="94">
        <v>0</v>
      </c>
      <c r="O225" s="94">
        <v>0.21</v>
      </c>
      <c r="P225" s="94">
        <v>0</v>
      </c>
      <c r="Q225" s="137">
        <v>0</v>
      </c>
      <c r="R225" s="137">
        <v>0</v>
      </c>
    </row>
    <row r="226" spans="1:23" ht="15">
      <c r="A226" s="107">
        <v>9</v>
      </c>
      <c r="B226" s="96" t="s">
        <v>14</v>
      </c>
      <c r="C226" s="73"/>
      <c r="D226" s="121">
        <f>SUM(D223:D225)</f>
        <v>9.49</v>
      </c>
      <c r="E226" s="121">
        <f>SUM(E223:E225)</f>
        <v>10.26</v>
      </c>
      <c r="F226" s="121">
        <f>SUM(F223:F225)</f>
        <v>24.45</v>
      </c>
      <c r="G226" s="121">
        <f>SUM(G223:G225)</f>
        <v>221.09</v>
      </c>
      <c r="H226" s="102"/>
      <c r="I226" s="102">
        <f t="shared" ref="I226:R226" si="45">SUM(I223:I225)</f>
        <v>7.0000000000000007E-2</v>
      </c>
      <c r="J226" s="102">
        <f t="shared" si="45"/>
        <v>0.33</v>
      </c>
      <c r="K226" s="102">
        <f>SUM(K223:K225)</f>
        <v>122.9</v>
      </c>
      <c r="L226" s="153">
        <f t="shared" si="45"/>
        <v>2.73</v>
      </c>
      <c r="M226" s="153">
        <f t="shared" si="45"/>
        <v>268.7</v>
      </c>
      <c r="N226" s="153">
        <f t="shared" si="45"/>
        <v>4.05</v>
      </c>
      <c r="O226" s="153">
        <f t="shared" si="45"/>
        <v>100.57</v>
      </c>
      <c r="P226" s="153">
        <f t="shared" si="45"/>
        <v>0.8</v>
      </c>
      <c r="Q226" s="154">
        <f t="shared" si="45"/>
        <v>2E-3</v>
      </c>
      <c r="R226" s="154">
        <f t="shared" si="45"/>
        <v>0.308</v>
      </c>
      <c r="S226" s="56"/>
      <c r="T226" s="56"/>
      <c r="U226" s="56"/>
    </row>
    <row r="227" spans="1:23" ht="13.5">
      <c r="A227" s="107">
        <v>9</v>
      </c>
      <c r="B227" s="96" t="s">
        <v>15</v>
      </c>
      <c r="C227" s="120"/>
      <c r="D227" s="122">
        <f>D210+D212+D221+D226</f>
        <v>31.500000000000007</v>
      </c>
      <c r="E227" s="122">
        <f>E210+E212+E221+E226</f>
        <v>35.64</v>
      </c>
      <c r="F227" s="122">
        <f>F210+F212+F221+F226</f>
        <v>152.18</v>
      </c>
      <c r="G227" s="122">
        <f>G210+G212+G221+G226</f>
        <v>1049.5366666666666</v>
      </c>
      <c r="H227" s="122"/>
      <c r="I227" s="122">
        <f>I210+I212+I221+I226</f>
        <v>0.58666666666666667</v>
      </c>
      <c r="J227" s="122">
        <f t="shared" ref="J227:R227" si="46">J210+J212+J221+J226</f>
        <v>0.72199999999999998</v>
      </c>
      <c r="K227" s="122">
        <f t="shared" si="46"/>
        <v>336.77</v>
      </c>
      <c r="L227" s="122">
        <f t="shared" si="46"/>
        <v>33.543333333333329</v>
      </c>
      <c r="M227" s="122">
        <f t="shared" si="46"/>
        <v>614.01</v>
      </c>
      <c r="N227" s="122">
        <f t="shared" si="46"/>
        <v>59.649999999999991</v>
      </c>
      <c r="O227" s="122">
        <f t="shared" si="46"/>
        <v>525.40333333333342</v>
      </c>
      <c r="P227" s="122">
        <f t="shared" si="46"/>
        <v>7.5066666666666668</v>
      </c>
      <c r="Q227" s="146">
        <f t="shared" si="46"/>
        <v>5.1666666666666673E-2</v>
      </c>
      <c r="R227" s="146">
        <f t="shared" si="46"/>
        <v>1.0569999999999999</v>
      </c>
      <c r="S227" s="56"/>
      <c r="T227" s="56"/>
      <c r="U227" s="56"/>
    </row>
    <row r="228" spans="1:23">
      <c r="A228" s="224" t="s">
        <v>63</v>
      </c>
      <c r="B228" s="224"/>
      <c r="C228" s="224"/>
      <c r="D228" s="224"/>
      <c r="E228" s="224"/>
      <c r="F228" s="224"/>
      <c r="G228" s="224"/>
      <c r="H228" s="224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1:23">
      <c r="A229" s="107">
        <v>10</v>
      </c>
      <c r="B229" s="148" t="s">
        <v>28</v>
      </c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23" ht="15">
      <c r="A230" s="107">
        <v>10</v>
      </c>
      <c r="B230" s="103" t="s">
        <v>153</v>
      </c>
      <c r="C230" s="72">
        <v>6.6666666666666671E-3</v>
      </c>
      <c r="D230" s="95">
        <v>2.73</v>
      </c>
      <c r="E230" s="95">
        <v>4.2300000000000004</v>
      </c>
      <c r="F230" s="95">
        <v>28.2</v>
      </c>
      <c r="G230" s="95">
        <v>90.51</v>
      </c>
      <c r="H230" s="93" t="s">
        <v>186</v>
      </c>
      <c r="I230" s="103">
        <v>0.14000000000000001</v>
      </c>
      <c r="J230" s="103">
        <v>0.05</v>
      </c>
      <c r="K230" s="110">
        <v>6.9</v>
      </c>
      <c r="L230" s="110">
        <v>1.8</v>
      </c>
      <c r="M230" s="103">
        <v>65.25</v>
      </c>
      <c r="N230" s="103">
        <v>3.53</v>
      </c>
      <c r="O230" s="103">
        <v>80.83</v>
      </c>
      <c r="P230" s="103">
        <v>0.35</v>
      </c>
      <c r="Q230" s="137">
        <v>8.0000000000000002E-3</v>
      </c>
      <c r="R230" s="103">
        <v>0.127</v>
      </c>
    </row>
    <row r="231" spans="1:23">
      <c r="A231" s="107">
        <v>10</v>
      </c>
      <c r="B231" s="91" t="s">
        <v>18</v>
      </c>
      <c r="C231" s="72">
        <v>6.2500000000000003E-3</v>
      </c>
      <c r="D231" s="92">
        <v>2.54</v>
      </c>
      <c r="E231" s="92">
        <v>2.14</v>
      </c>
      <c r="F231" s="92">
        <v>10.77</v>
      </c>
      <c r="G231" s="92">
        <v>77.680000000000007</v>
      </c>
      <c r="H231" s="93" t="s">
        <v>168</v>
      </c>
      <c r="I231" s="94">
        <v>0.02</v>
      </c>
      <c r="J231" s="94">
        <v>0.1</v>
      </c>
      <c r="K231" s="94">
        <v>10.64</v>
      </c>
      <c r="L231" s="94">
        <v>0.42</v>
      </c>
      <c r="M231" s="94">
        <v>88.8</v>
      </c>
      <c r="N231" s="94">
        <v>4.8</v>
      </c>
      <c r="O231" s="94">
        <v>85.6</v>
      </c>
      <c r="P231" s="94">
        <v>0.7</v>
      </c>
      <c r="Q231" s="137">
        <v>6.0000000000000001E-3</v>
      </c>
      <c r="R231" s="94">
        <v>1.6E-2</v>
      </c>
      <c r="S231" s="54"/>
    </row>
    <row r="232" spans="1:23">
      <c r="A232" s="107">
        <v>10</v>
      </c>
      <c r="B232" s="91" t="s">
        <v>25</v>
      </c>
      <c r="C232" s="72">
        <v>3.3333333333333333E-2</v>
      </c>
      <c r="D232" s="149">
        <v>1.54</v>
      </c>
      <c r="E232" s="149">
        <v>3.46</v>
      </c>
      <c r="F232" s="149">
        <v>9.75</v>
      </c>
      <c r="G232" s="149">
        <v>78</v>
      </c>
      <c r="H232" s="150" t="s">
        <v>164</v>
      </c>
      <c r="I232" s="151">
        <v>6.6666666666666666E-2</v>
      </c>
      <c r="J232" s="151">
        <v>0</v>
      </c>
      <c r="K232" s="151">
        <v>58</v>
      </c>
      <c r="L232" s="151">
        <v>0</v>
      </c>
      <c r="M232" s="151">
        <v>12.72</v>
      </c>
      <c r="N232" s="151">
        <v>5.62</v>
      </c>
      <c r="O232" s="151">
        <v>21.45</v>
      </c>
      <c r="P232" s="151">
        <v>0.68333333333333335</v>
      </c>
      <c r="Q232" s="152">
        <v>0</v>
      </c>
      <c r="R232" s="152">
        <v>0.111</v>
      </c>
    </row>
    <row r="233" spans="1:23">
      <c r="A233" s="107">
        <v>10</v>
      </c>
      <c r="B233" s="91" t="s">
        <v>172</v>
      </c>
      <c r="C233" s="72">
        <v>0.1</v>
      </c>
      <c r="D233" s="94">
        <f>D232*10/15</f>
        <v>1.0266666666666666</v>
      </c>
      <c r="E233" s="94">
        <f>E232*10/15</f>
        <v>2.3066666666666666</v>
      </c>
      <c r="F233" s="94">
        <f>F232*10/15</f>
        <v>6.5</v>
      </c>
      <c r="G233" s="94">
        <f>G232*10/15</f>
        <v>52</v>
      </c>
      <c r="H233" s="94" t="s">
        <v>177</v>
      </c>
      <c r="I233" s="94">
        <f t="shared" ref="I233:Q233" si="47">I232*10/15</f>
        <v>4.4444444444444439E-2</v>
      </c>
      <c r="J233" s="94">
        <f t="shared" si="47"/>
        <v>0</v>
      </c>
      <c r="K233" s="94">
        <v>0</v>
      </c>
      <c r="L233" s="94">
        <f t="shared" si="47"/>
        <v>0</v>
      </c>
      <c r="M233" s="94">
        <f t="shared" si="47"/>
        <v>8.48</v>
      </c>
      <c r="N233" s="94">
        <v>1.74</v>
      </c>
      <c r="O233" s="94">
        <f t="shared" si="47"/>
        <v>14.3</v>
      </c>
      <c r="P233" s="94">
        <v>0.05</v>
      </c>
      <c r="Q233" s="137">
        <f t="shared" si="47"/>
        <v>0</v>
      </c>
      <c r="R233" s="94">
        <v>0</v>
      </c>
    </row>
    <row r="234" spans="1:23" ht="15">
      <c r="A234" s="107">
        <v>10</v>
      </c>
      <c r="B234" s="96" t="s">
        <v>10</v>
      </c>
      <c r="C234" s="120"/>
      <c r="D234" s="153">
        <f>SUM(D230:D233)</f>
        <v>7.836666666666666</v>
      </c>
      <c r="E234" s="153">
        <f>SUM(E230:E233)</f>
        <v>12.136666666666668</v>
      </c>
      <c r="F234" s="153">
        <f>SUM(F230:F233)</f>
        <v>55.22</v>
      </c>
      <c r="G234" s="153">
        <f>SUM(G230:G233)</f>
        <v>298.19</v>
      </c>
      <c r="H234" s="153"/>
      <c r="I234" s="109">
        <f t="shared" ref="I234:R234" si="48">SUM(I230:I233)</f>
        <v>0.27111111111111114</v>
      </c>
      <c r="J234" s="109">
        <f t="shared" si="48"/>
        <v>0.15000000000000002</v>
      </c>
      <c r="K234" s="109">
        <f t="shared" si="48"/>
        <v>75.539999999999992</v>
      </c>
      <c r="L234" s="109">
        <f t="shared" si="48"/>
        <v>2.2200000000000002</v>
      </c>
      <c r="M234" s="153">
        <f t="shared" si="48"/>
        <v>175.25</v>
      </c>
      <c r="N234" s="153">
        <f t="shared" si="48"/>
        <v>15.69</v>
      </c>
      <c r="O234" s="153">
        <f t="shared" si="48"/>
        <v>202.18</v>
      </c>
      <c r="P234" s="153">
        <f t="shared" si="48"/>
        <v>1.7833333333333332</v>
      </c>
      <c r="Q234" s="154">
        <f t="shared" si="48"/>
        <v>1.4E-2</v>
      </c>
      <c r="R234" s="153">
        <f t="shared" si="48"/>
        <v>0.254</v>
      </c>
      <c r="S234" s="51"/>
      <c r="T234" s="51"/>
      <c r="U234" s="51"/>
      <c r="V234" s="51"/>
      <c r="W234" s="51"/>
    </row>
    <row r="235" spans="1:23">
      <c r="A235" s="107">
        <v>10</v>
      </c>
      <c r="B235" s="148" t="s">
        <v>29</v>
      </c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46"/>
      <c r="R235" s="120"/>
      <c r="S235" s="51"/>
      <c r="T235" s="51"/>
      <c r="U235" s="51"/>
      <c r="V235" s="51"/>
      <c r="W235" s="51"/>
    </row>
    <row r="236" spans="1:23" ht="15">
      <c r="A236" s="107">
        <v>10</v>
      </c>
      <c r="B236" s="91" t="s">
        <v>16</v>
      </c>
      <c r="C236" s="72">
        <v>6.6666666666666671E-3</v>
      </c>
      <c r="D236" s="158">
        <v>0.55000000000000004</v>
      </c>
      <c r="E236" s="158">
        <v>0.12</v>
      </c>
      <c r="F236" s="158">
        <v>10.1</v>
      </c>
      <c r="G236" s="158">
        <v>65.45</v>
      </c>
      <c r="H236" s="108" t="s">
        <v>177</v>
      </c>
      <c r="I236" s="157">
        <v>0.03</v>
      </c>
      <c r="J236" s="157">
        <v>0.2</v>
      </c>
      <c r="K236" s="157">
        <v>57</v>
      </c>
      <c r="L236" s="157">
        <v>0.6</v>
      </c>
      <c r="M236" s="157">
        <v>148</v>
      </c>
      <c r="N236" s="157">
        <v>22</v>
      </c>
      <c r="O236" s="157">
        <v>107</v>
      </c>
      <c r="P236" s="157">
        <v>0.1</v>
      </c>
      <c r="Q236" s="154">
        <v>0</v>
      </c>
      <c r="R236" s="157">
        <v>0</v>
      </c>
    </row>
    <row r="237" spans="1:23">
      <c r="A237" s="107">
        <v>10</v>
      </c>
      <c r="B237" s="148" t="s">
        <v>30</v>
      </c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46"/>
      <c r="R237" s="120"/>
    </row>
    <row r="238" spans="1:23" ht="25.5">
      <c r="A238" s="107">
        <v>10</v>
      </c>
      <c r="B238" s="91" t="s">
        <v>224</v>
      </c>
      <c r="C238" s="72">
        <v>2.5000000000000001E-2</v>
      </c>
      <c r="D238" s="95">
        <v>0.45</v>
      </c>
      <c r="E238" s="95">
        <v>3.02</v>
      </c>
      <c r="F238" s="95">
        <v>8.15</v>
      </c>
      <c r="G238" s="95">
        <v>43.67</v>
      </c>
      <c r="H238" s="111" t="s">
        <v>264</v>
      </c>
      <c r="I238" s="122">
        <v>0.01</v>
      </c>
      <c r="J238" s="122">
        <v>0.01</v>
      </c>
      <c r="K238" s="122">
        <v>0</v>
      </c>
      <c r="L238" s="122">
        <v>2.67</v>
      </c>
      <c r="M238" s="122">
        <v>24.06</v>
      </c>
      <c r="N238" s="122">
        <v>0</v>
      </c>
      <c r="O238" s="122">
        <v>0</v>
      </c>
      <c r="P238" s="122">
        <v>0.04</v>
      </c>
      <c r="Q238" s="146">
        <v>0</v>
      </c>
      <c r="R238" s="122">
        <v>0</v>
      </c>
    </row>
    <row r="239" spans="1:23" ht="25.5">
      <c r="A239" s="107">
        <v>10</v>
      </c>
      <c r="B239" s="91" t="s">
        <v>48</v>
      </c>
      <c r="C239" s="72">
        <v>5.5555555555555558E-3</v>
      </c>
      <c r="D239" s="131">
        <v>3.16</v>
      </c>
      <c r="E239" s="131">
        <v>2.3580000000000001</v>
      </c>
      <c r="F239" s="131">
        <v>9.9</v>
      </c>
      <c r="G239" s="131">
        <v>92.5</v>
      </c>
      <c r="H239" s="95" t="s">
        <v>71</v>
      </c>
      <c r="I239" s="122">
        <v>0.02</v>
      </c>
      <c r="J239" s="122">
        <v>0.01</v>
      </c>
      <c r="K239" s="122">
        <v>11.26</v>
      </c>
      <c r="L239" s="122">
        <v>3.3119999999999998</v>
      </c>
      <c r="M239" s="122">
        <v>39.479999999999997</v>
      </c>
      <c r="N239" s="122">
        <v>1.52</v>
      </c>
      <c r="O239" s="122">
        <v>1.4</v>
      </c>
      <c r="P239" s="122">
        <v>0.45</v>
      </c>
      <c r="Q239" s="146">
        <v>4.0000000000000001E-3</v>
      </c>
      <c r="R239" s="122">
        <v>0.05</v>
      </c>
    </row>
    <row r="240" spans="1:23" ht="11.25" customHeight="1">
      <c r="A240" s="107">
        <v>10</v>
      </c>
      <c r="B240" s="91" t="s">
        <v>226</v>
      </c>
      <c r="C240" s="73" t="s">
        <v>190</v>
      </c>
      <c r="D240" s="92">
        <v>2.2999999999999998</v>
      </c>
      <c r="E240" s="92">
        <v>3.37</v>
      </c>
      <c r="F240" s="92">
        <v>8</v>
      </c>
      <c r="G240" s="92">
        <v>60.11</v>
      </c>
      <c r="H240" s="95">
        <v>284</v>
      </c>
      <c r="I240" s="122">
        <v>0.03</v>
      </c>
      <c r="J240" s="122">
        <v>0.03</v>
      </c>
      <c r="K240" s="122">
        <v>42.1</v>
      </c>
      <c r="L240" s="122">
        <v>14.18</v>
      </c>
      <c r="M240" s="122">
        <v>1.48</v>
      </c>
      <c r="N240" s="122">
        <v>2.63</v>
      </c>
      <c r="O240" s="122">
        <v>5.4</v>
      </c>
      <c r="P240" s="122">
        <v>1.92</v>
      </c>
      <c r="Q240" s="146">
        <v>3.0000000000000001E-3</v>
      </c>
      <c r="R240" s="122">
        <v>0.01</v>
      </c>
    </row>
    <row r="241" spans="1:22" hidden="1">
      <c r="A241" s="107">
        <v>10</v>
      </c>
      <c r="B241" s="91"/>
      <c r="C241" s="73"/>
      <c r="D241" s="92"/>
      <c r="E241" s="92"/>
      <c r="F241" s="92"/>
      <c r="G241" s="92"/>
      <c r="H241" s="95"/>
      <c r="I241" s="122"/>
      <c r="J241" s="122"/>
      <c r="K241" s="122"/>
      <c r="L241" s="122"/>
      <c r="M241" s="122"/>
      <c r="N241" s="122"/>
      <c r="O241" s="122"/>
      <c r="P241" s="122"/>
      <c r="Q241" s="146"/>
      <c r="R241" s="122"/>
    </row>
    <row r="242" spans="1:22">
      <c r="A242" s="107">
        <v>10</v>
      </c>
      <c r="B242" s="91" t="s">
        <v>227</v>
      </c>
      <c r="C242" s="72">
        <v>9.0909090909090905E-3</v>
      </c>
      <c r="D242" s="92">
        <v>2.35</v>
      </c>
      <c r="E242" s="92">
        <v>3.11</v>
      </c>
      <c r="F242" s="92">
        <v>14.52</v>
      </c>
      <c r="G242" s="92">
        <v>102.23</v>
      </c>
      <c r="H242" s="93" t="s">
        <v>181</v>
      </c>
      <c r="I242" s="94">
        <v>0.05</v>
      </c>
      <c r="J242" s="94">
        <v>0.08</v>
      </c>
      <c r="K242" s="94">
        <v>17.45</v>
      </c>
      <c r="L242" s="94">
        <v>7.48</v>
      </c>
      <c r="M242" s="94">
        <v>28.6</v>
      </c>
      <c r="N242" s="94">
        <v>3.53</v>
      </c>
      <c r="O242" s="94">
        <v>61.6</v>
      </c>
      <c r="P242" s="94">
        <v>7.0000000000000007E-2</v>
      </c>
      <c r="Q242" s="137">
        <v>0</v>
      </c>
      <c r="R242" s="137">
        <v>0.02</v>
      </c>
    </row>
    <row r="243" spans="1:22">
      <c r="A243" s="107">
        <v>10</v>
      </c>
      <c r="B243" s="91" t="s">
        <v>225</v>
      </c>
      <c r="C243" s="72">
        <v>5.5555555555555558E-3</v>
      </c>
      <c r="D243" s="95">
        <v>1</v>
      </c>
      <c r="E243" s="95">
        <v>0.1</v>
      </c>
      <c r="F243" s="95">
        <v>10.7</v>
      </c>
      <c r="G243" s="95">
        <v>50.9</v>
      </c>
      <c r="H243" s="95" t="s">
        <v>212</v>
      </c>
      <c r="I243" s="104">
        <v>0.01</v>
      </c>
      <c r="J243" s="104">
        <v>0.03</v>
      </c>
      <c r="K243" s="104">
        <v>30</v>
      </c>
      <c r="L243" s="104">
        <v>0.32</v>
      </c>
      <c r="M243" s="104">
        <v>28</v>
      </c>
      <c r="N243" s="104">
        <v>4</v>
      </c>
      <c r="O243" s="104">
        <v>25</v>
      </c>
      <c r="P243" s="104">
        <v>0.57999999999999996</v>
      </c>
      <c r="Q243" s="138">
        <v>0</v>
      </c>
      <c r="R243" s="104">
        <v>0</v>
      </c>
    </row>
    <row r="244" spans="1:22" ht="0.75" customHeight="1">
      <c r="A244" s="107">
        <v>10</v>
      </c>
      <c r="B244" s="91"/>
      <c r="C244" s="72"/>
      <c r="D244" s="95"/>
      <c r="E244" s="95"/>
      <c r="F244" s="95"/>
      <c r="G244" s="95"/>
      <c r="H244" s="95"/>
      <c r="I244" s="104"/>
      <c r="J244" s="104"/>
      <c r="K244" s="104"/>
      <c r="L244" s="104"/>
      <c r="M244" s="104"/>
      <c r="N244" s="104"/>
      <c r="O244" s="104"/>
      <c r="P244" s="104"/>
      <c r="Q244" s="138"/>
      <c r="R244" s="104"/>
    </row>
    <row r="245" spans="1:22">
      <c r="A245" s="107">
        <v>10</v>
      </c>
      <c r="B245" s="91" t="s">
        <v>12</v>
      </c>
      <c r="C245" s="72">
        <v>3.3333333333333333E-2</v>
      </c>
      <c r="D245" s="95">
        <v>0.89</v>
      </c>
      <c r="E245" s="95">
        <v>0.12</v>
      </c>
      <c r="F245" s="95">
        <v>9.8000000000000007</v>
      </c>
      <c r="G245" s="95">
        <v>42.09</v>
      </c>
      <c r="H245" s="93" t="s">
        <v>177</v>
      </c>
      <c r="I245" s="122">
        <v>0.08</v>
      </c>
      <c r="J245" s="122">
        <v>0.08</v>
      </c>
      <c r="K245" s="122">
        <v>0</v>
      </c>
      <c r="L245" s="122">
        <v>0</v>
      </c>
      <c r="M245" s="122">
        <v>5.4</v>
      </c>
      <c r="N245" s="122">
        <v>3.7</v>
      </c>
      <c r="O245" s="122">
        <v>11.1</v>
      </c>
      <c r="P245" s="122">
        <v>0.15</v>
      </c>
      <c r="Q245" s="146">
        <v>0</v>
      </c>
      <c r="R245" s="122">
        <v>0</v>
      </c>
    </row>
    <row r="246" spans="1:22" ht="15">
      <c r="A246" s="107">
        <v>10</v>
      </c>
      <c r="B246" s="96" t="s">
        <v>43</v>
      </c>
      <c r="C246" s="120"/>
      <c r="D246" s="153">
        <f>SUM(D238:D245)</f>
        <v>10.15</v>
      </c>
      <c r="E246" s="153">
        <f>SUM(E238:E245)</f>
        <v>12.077999999999999</v>
      </c>
      <c r="F246" s="153">
        <f>SUM(F238:F245)</f>
        <v>61.069999999999993</v>
      </c>
      <c r="G246" s="153">
        <f>SUM(G238:G245)</f>
        <v>391.5</v>
      </c>
      <c r="H246" s="159"/>
      <c r="I246" s="109">
        <f t="shared" ref="I246:R246" si="49">SUM(I238:I245)</f>
        <v>0.2</v>
      </c>
      <c r="J246" s="109">
        <f t="shared" si="49"/>
        <v>0.24</v>
      </c>
      <c r="K246" s="109">
        <f t="shared" si="49"/>
        <v>100.81</v>
      </c>
      <c r="L246" s="153">
        <f t="shared" si="49"/>
        <v>27.962</v>
      </c>
      <c r="M246" s="153">
        <f>SUM(M238:M245)</f>
        <v>127.02000000000001</v>
      </c>
      <c r="N246" s="153">
        <f t="shared" si="49"/>
        <v>15.379999999999999</v>
      </c>
      <c r="O246" s="153">
        <f t="shared" si="49"/>
        <v>104.5</v>
      </c>
      <c r="P246" s="153">
        <f t="shared" si="49"/>
        <v>3.21</v>
      </c>
      <c r="Q246" s="154">
        <f t="shared" si="49"/>
        <v>7.0000000000000001E-3</v>
      </c>
      <c r="R246" s="153">
        <f t="shared" si="49"/>
        <v>0.08</v>
      </c>
      <c r="S246" s="51"/>
      <c r="T246" s="51"/>
      <c r="U246" s="51"/>
    </row>
    <row r="247" spans="1:22">
      <c r="A247" s="107">
        <v>10</v>
      </c>
      <c r="B247" s="148" t="s">
        <v>31</v>
      </c>
      <c r="C247" s="120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46"/>
      <c r="R247" s="122"/>
    </row>
    <row r="248" spans="1:22" ht="15">
      <c r="A248" s="107">
        <v>10</v>
      </c>
      <c r="B248" s="103" t="s">
        <v>139</v>
      </c>
      <c r="C248" s="72">
        <v>2.5000000000000001E-2</v>
      </c>
      <c r="D248" s="159">
        <v>0.85</v>
      </c>
      <c r="E248" s="159">
        <v>2.2000000000000002</v>
      </c>
      <c r="F248" s="159">
        <v>4.55</v>
      </c>
      <c r="G248" s="159">
        <v>45.1</v>
      </c>
      <c r="H248" s="94" t="s">
        <v>188</v>
      </c>
      <c r="I248" s="122">
        <v>0.01</v>
      </c>
      <c r="J248" s="122">
        <v>0.01</v>
      </c>
      <c r="K248" s="122">
        <v>13.8</v>
      </c>
      <c r="L248" s="122">
        <v>2.75</v>
      </c>
      <c r="M248" s="122">
        <v>44.5</v>
      </c>
      <c r="N248" s="122">
        <v>2</v>
      </c>
      <c r="O248" s="122">
        <v>22</v>
      </c>
      <c r="P248" s="122">
        <v>0.62</v>
      </c>
      <c r="Q248" s="146">
        <v>1.4999999999999999E-2</v>
      </c>
      <c r="R248" s="122">
        <v>0.08</v>
      </c>
    </row>
    <row r="249" spans="1:22" ht="15">
      <c r="A249" s="107">
        <v>10</v>
      </c>
      <c r="B249" s="103" t="s">
        <v>261</v>
      </c>
      <c r="C249" s="72">
        <v>1.2500000000000001E-2</v>
      </c>
      <c r="D249" s="159">
        <v>6.77</v>
      </c>
      <c r="E249" s="159">
        <v>5.3</v>
      </c>
      <c r="F249" s="159">
        <v>1.76</v>
      </c>
      <c r="G249" s="159">
        <v>90.27</v>
      </c>
      <c r="H249" s="159" t="s">
        <v>265</v>
      </c>
      <c r="I249" s="122">
        <v>0.03</v>
      </c>
      <c r="J249" s="122">
        <v>0.05</v>
      </c>
      <c r="K249" s="122">
        <v>79.599999999999994</v>
      </c>
      <c r="L249" s="122">
        <v>0.16</v>
      </c>
      <c r="M249" s="122">
        <v>88.67</v>
      </c>
      <c r="N249" s="122">
        <v>1.07</v>
      </c>
      <c r="O249" s="94">
        <v>45.02</v>
      </c>
      <c r="P249" s="122">
        <v>1.1200000000000001</v>
      </c>
      <c r="Q249" s="146">
        <v>4.0000000000000001E-3</v>
      </c>
      <c r="R249" s="122">
        <v>0.21</v>
      </c>
    </row>
    <row r="250" spans="1:22">
      <c r="A250" s="107">
        <v>10</v>
      </c>
      <c r="B250" s="91" t="s">
        <v>11</v>
      </c>
      <c r="C250" s="72">
        <v>0.05</v>
      </c>
      <c r="D250" s="95">
        <v>1.53</v>
      </c>
      <c r="E250" s="95">
        <v>0.17</v>
      </c>
      <c r="F250" s="95">
        <v>9.83</v>
      </c>
      <c r="G250" s="95">
        <v>46.83</v>
      </c>
      <c r="H250" s="95" t="s">
        <v>177</v>
      </c>
      <c r="I250" s="104">
        <v>0.02</v>
      </c>
      <c r="J250" s="104">
        <v>0</v>
      </c>
      <c r="K250" s="104">
        <v>0</v>
      </c>
      <c r="L250" s="104">
        <v>0</v>
      </c>
      <c r="M250" s="104">
        <v>3.3</v>
      </c>
      <c r="N250" s="104">
        <v>2.2999999999999998</v>
      </c>
      <c r="O250" s="104">
        <v>11</v>
      </c>
      <c r="P250" s="104">
        <v>0.19</v>
      </c>
      <c r="Q250" s="138">
        <v>0.01</v>
      </c>
      <c r="R250" s="104">
        <v>2.9000000000000001E-2</v>
      </c>
      <c r="S250" s="11" t="s">
        <v>203</v>
      </c>
    </row>
    <row r="251" spans="1:22" ht="15">
      <c r="A251" s="107">
        <v>10</v>
      </c>
      <c r="B251" s="91" t="s">
        <v>220</v>
      </c>
      <c r="C251" s="77">
        <v>150</v>
      </c>
      <c r="D251" s="159">
        <v>3.84</v>
      </c>
      <c r="E251" s="159">
        <v>3.4649999999999999</v>
      </c>
      <c r="F251" s="159">
        <v>9.6</v>
      </c>
      <c r="G251" s="159">
        <v>106.6</v>
      </c>
      <c r="H251" s="95" t="s">
        <v>212</v>
      </c>
      <c r="I251" s="122">
        <v>3.6000000000000004E-2</v>
      </c>
      <c r="J251" s="122">
        <v>1.8000000000000002E-2</v>
      </c>
      <c r="K251" s="122">
        <v>11.16</v>
      </c>
      <c r="L251" s="122">
        <v>0.09</v>
      </c>
      <c r="M251" s="122">
        <v>13.5</v>
      </c>
      <c r="N251" s="122">
        <v>1.5</v>
      </c>
      <c r="O251" s="122">
        <v>33.299999999999997</v>
      </c>
      <c r="P251" s="122">
        <v>0.47700000000000004</v>
      </c>
      <c r="Q251" s="146">
        <v>0</v>
      </c>
      <c r="R251" s="122">
        <v>0.4</v>
      </c>
      <c r="S251" s="51"/>
      <c r="T251" s="51"/>
      <c r="U251" s="51"/>
      <c r="V251" s="51"/>
    </row>
    <row r="252" spans="1:22" ht="13.5">
      <c r="A252" s="107">
        <v>10</v>
      </c>
      <c r="B252" s="96" t="s">
        <v>14</v>
      </c>
      <c r="C252" s="73"/>
      <c r="D252" s="121">
        <f>SUM(D248:D251)</f>
        <v>12.989999999999998</v>
      </c>
      <c r="E252" s="121">
        <f>SUM(E248:E251)</f>
        <v>11.135</v>
      </c>
      <c r="F252" s="121">
        <f>SUM(F248:F251)</f>
        <v>25.740000000000002</v>
      </c>
      <c r="G252" s="121">
        <f>SUM(G248:G251)</f>
        <v>288.79999999999995</v>
      </c>
      <c r="H252" s="123"/>
      <c r="I252" s="153">
        <f t="shared" ref="I252:R252" si="50">SUM(I248:I251)</f>
        <v>9.6000000000000002E-2</v>
      </c>
      <c r="J252" s="153">
        <f t="shared" si="50"/>
        <v>7.8000000000000014E-2</v>
      </c>
      <c r="K252" s="153">
        <f t="shared" si="50"/>
        <v>104.55999999999999</v>
      </c>
      <c r="L252" s="153">
        <f t="shared" si="50"/>
        <v>3</v>
      </c>
      <c r="M252" s="153">
        <f t="shared" si="50"/>
        <v>149.97000000000003</v>
      </c>
      <c r="N252" s="153">
        <f t="shared" si="50"/>
        <v>6.87</v>
      </c>
      <c r="O252" s="153">
        <f t="shared" si="50"/>
        <v>111.32000000000001</v>
      </c>
      <c r="P252" s="153">
        <f t="shared" si="50"/>
        <v>2.407</v>
      </c>
      <c r="Q252" s="154">
        <f t="shared" si="50"/>
        <v>2.8999999999999998E-2</v>
      </c>
      <c r="R252" s="153">
        <f t="shared" si="50"/>
        <v>0.71900000000000008</v>
      </c>
      <c r="S252" s="51"/>
      <c r="T252" s="51"/>
      <c r="U252" s="51"/>
      <c r="V252" s="51"/>
    </row>
    <row r="253" spans="1:22" ht="13.5">
      <c r="A253" s="107">
        <v>10</v>
      </c>
      <c r="B253" s="96" t="s">
        <v>15</v>
      </c>
      <c r="C253" s="120"/>
      <c r="D253" s="122">
        <f>D234+D236+D246+D252</f>
        <v>31.526666666666667</v>
      </c>
      <c r="E253" s="122">
        <f>E234+E236+E246+E252</f>
        <v>35.469666666666669</v>
      </c>
      <c r="F253" s="122">
        <f>F234+F236+F246+F252</f>
        <v>152.13</v>
      </c>
      <c r="G253" s="122">
        <f>G234+G236+G246+G252</f>
        <v>1043.94</v>
      </c>
      <c r="H253" s="120"/>
      <c r="I253" s="122">
        <f>I234+I236+I246+I252</f>
        <v>0.59711111111111104</v>
      </c>
      <c r="J253" s="122">
        <f t="shared" ref="J253:R253" si="51">J234+J236+J246+J252</f>
        <v>0.66800000000000015</v>
      </c>
      <c r="K253" s="122">
        <f t="shared" si="51"/>
        <v>337.90999999999997</v>
      </c>
      <c r="L253" s="122">
        <f t="shared" si="51"/>
        <v>33.781999999999996</v>
      </c>
      <c r="M253" s="122">
        <f t="shared" si="51"/>
        <v>600.24</v>
      </c>
      <c r="N253" s="122">
        <f t="shared" si="51"/>
        <v>59.939999999999991</v>
      </c>
      <c r="O253" s="122">
        <f t="shared" si="51"/>
        <v>525</v>
      </c>
      <c r="P253" s="122">
        <f t="shared" si="51"/>
        <v>7.5003333333333337</v>
      </c>
      <c r="Q253" s="146">
        <f t="shared" si="51"/>
        <v>0.05</v>
      </c>
      <c r="R253" s="122">
        <f t="shared" si="51"/>
        <v>1.0530000000000002</v>
      </c>
      <c r="S253" s="51"/>
      <c r="T253" s="51"/>
      <c r="U253" s="51"/>
      <c r="V253" s="51"/>
    </row>
    <row r="254" spans="1:22" ht="120" customHeight="1">
      <c r="B254" s="210" t="s">
        <v>268</v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</row>
    <row r="258" spans="2:18">
      <c r="B258" s="40"/>
      <c r="C258" s="36"/>
      <c r="D258" s="32"/>
      <c r="E258" s="32"/>
      <c r="F258" s="32"/>
      <c r="G258" s="32"/>
      <c r="H258" s="41"/>
      <c r="I258" s="56"/>
      <c r="J258" s="56"/>
      <c r="K258" s="56"/>
      <c r="L258" s="56"/>
      <c r="M258" s="56"/>
      <c r="N258" s="56"/>
      <c r="O258" s="56"/>
      <c r="P258" s="56"/>
      <c r="Q258" s="56"/>
      <c r="R258" s="56"/>
    </row>
    <row r="259" spans="2:18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2:18">
      <c r="B260" s="54"/>
      <c r="C260" s="54"/>
      <c r="D260" s="56"/>
      <c r="E260" s="56"/>
      <c r="F260" s="56"/>
      <c r="G260" s="56"/>
      <c r="H260" s="54"/>
      <c r="I260" s="56"/>
      <c r="J260" s="56"/>
      <c r="K260" s="56"/>
      <c r="L260" s="56"/>
      <c r="M260" s="56"/>
      <c r="N260" s="56"/>
      <c r="O260" s="56"/>
      <c r="P260" s="56"/>
      <c r="Q260" s="56"/>
      <c r="R260" s="56"/>
    </row>
    <row r="261" spans="2:18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8">
      <c r="B262" s="40"/>
      <c r="C262" s="36"/>
      <c r="D262" s="32"/>
      <c r="E262" s="32"/>
      <c r="F262" s="32"/>
      <c r="G262" s="32"/>
      <c r="H262" s="41"/>
      <c r="I262" s="56"/>
      <c r="J262" s="56"/>
      <c r="K262" s="56"/>
      <c r="L262" s="56"/>
      <c r="M262" s="56"/>
      <c r="N262" s="56"/>
      <c r="O262" s="56"/>
      <c r="P262" s="56"/>
      <c r="Q262" s="56"/>
      <c r="R262" s="56"/>
    </row>
    <row r="263" spans="2:18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</sheetData>
  <mergeCells count="26">
    <mergeCell ref="I11:L11"/>
    <mergeCell ref="M11:R11"/>
    <mergeCell ref="A155:H155"/>
    <mergeCell ref="A180:H180"/>
    <mergeCell ref="A204:H204"/>
    <mergeCell ref="A106:H106"/>
    <mergeCell ref="A130:H130"/>
    <mergeCell ref="A13:H13"/>
    <mergeCell ref="A36:H36"/>
    <mergeCell ref="A58:H58"/>
    <mergeCell ref="B254:R254"/>
    <mergeCell ref="A8:R8"/>
    <mergeCell ref="A1:B1"/>
    <mergeCell ref="M2:Q2"/>
    <mergeCell ref="M3:Q3"/>
    <mergeCell ref="M5:Q5"/>
    <mergeCell ref="M4:Q4"/>
    <mergeCell ref="A9:H9"/>
    <mergeCell ref="A11:A12"/>
    <mergeCell ref="B11:B12"/>
    <mergeCell ref="C11:C12"/>
    <mergeCell ref="D11:F11"/>
    <mergeCell ref="G11:G12"/>
    <mergeCell ref="H11:H12"/>
    <mergeCell ref="A228:H228"/>
    <mergeCell ref="A82:H8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34" workbookViewId="0">
      <selection activeCell="D67" sqref="D67"/>
    </sheetView>
  </sheetViews>
  <sheetFormatPr defaultRowHeight="12.75"/>
  <cols>
    <col min="1" max="1" width="26.5703125" customWidth="1"/>
    <col min="3" max="3" width="22" customWidth="1"/>
    <col min="5" max="5" width="23.5703125" customWidth="1"/>
    <col min="6" max="6" width="7.85546875" customWidth="1"/>
    <col min="7" max="7" width="23.85546875" customWidth="1"/>
    <col min="9" max="9" width="19.42578125" customWidth="1"/>
  </cols>
  <sheetData>
    <row r="1" spans="1:22">
      <c r="A1" s="230" t="s">
        <v>258</v>
      </c>
      <c r="B1" s="230"/>
      <c r="C1" s="230"/>
      <c r="D1" s="230"/>
      <c r="E1" s="230"/>
      <c r="F1" s="230"/>
      <c r="G1" s="230"/>
      <c r="H1" s="230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>
      <c r="A2" s="78" t="s">
        <v>228</v>
      </c>
      <c r="B2" s="78"/>
      <c r="C2" s="78" t="s">
        <v>229</v>
      </c>
      <c r="D2" s="78"/>
      <c r="E2" s="78" t="s">
        <v>230</v>
      </c>
      <c r="F2" s="78"/>
      <c r="G2" s="78" t="s">
        <v>231</v>
      </c>
      <c r="H2" s="78"/>
      <c r="I2" s="78" t="s">
        <v>232</v>
      </c>
      <c r="J2" s="78"/>
    </row>
    <row r="3" spans="1:22">
      <c r="A3" s="59" t="s">
        <v>28</v>
      </c>
      <c r="B3" s="78"/>
      <c r="C3" s="59" t="s">
        <v>28</v>
      </c>
      <c r="D3" s="62"/>
      <c r="E3" s="59" t="s">
        <v>28</v>
      </c>
      <c r="F3" s="62"/>
      <c r="G3" s="59" t="s">
        <v>28</v>
      </c>
      <c r="H3" s="62"/>
      <c r="I3" s="59" t="s">
        <v>28</v>
      </c>
      <c r="J3" s="62"/>
    </row>
    <row r="4" spans="1:22" ht="25.5">
      <c r="A4" s="58" t="s">
        <v>165</v>
      </c>
      <c r="B4" s="62">
        <v>6.6666666666666671E-3</v>
      </c>
      <c r="C4" s="58" t="s">
        <v>42</v>
      </c>
      <c r="D4" s="62">
        <v>6.6666666666666671E-3</v>
      </c>
      <c r="E4" s="58" t="s">
        <v>42</v>
      </c>
      <c r="F4" s="62">
        <v>6.6666666666666671E-3</v>
      </c>
      <c r="G4" s="58" t="s">
        <v>60</v>
      </c>
      <c r="H4" s="62">
        <v>6.6666666666666671E-3</v>
      </c>
      <c r="I4" s="58" t="s">
        <v>143</v>
      </c>
      <c r="J4" s="62">
        <v>6.6666666666666671E-3</v>
      </c>
    </row>
    <row r="5" spans="1:22">
      <c r="A5" s="58" t="s">
        <v>18</v>
      </c>
      <c r="B5" s="62">
        <v>6.2500000000000003E-3</v>
      </c>
      <c r="C5" s="58" t="s">
        <v>25</v>
      </c>
      <c r="D5" s="62">
        <v>3.3333333333333333E-2</v>
      </c>
      <c r="E5" s="58" t="s">
        <v>17</v>
      </c>
      <c r="F5" s="62">
        <v>5.5555555555555558E-3</v>
      </c>
      <c r="G5" s="58" t="s">
        <v>18</v>
      </c>
      <c r="H5" s="62">
        <v>6.2500000000000003E-3</v>
      </c>
      <c r="I5" s="58" t="s">
        <v>17</v>
      </c>
      <c r="J5" s="62">
        <v>5.5555555555555558E-3</v>
      </c>
    </row>
    <row r="6" spans="1:22">
      <c r="A6" s="58" t="s">
        <v>25</v>
      </c>
      <c r="B6" s="62">
        <v>3.3333333333333333E-2</v>
      </c>
      <c r="C6" s="58" t="s">
        <v>17</v>
      </c>
      <c r="D6" s="62">
        <v>5.5555555555555558E-3</v>
      </c>
      <c r="E6" s="58" t="s">
        <v>25</v>
      </c>
      <c r="F6" s="62">
        <v>3.3333333333333333E-2</v>
      </c>
      <c r="G6" s="58" t="s">
        <v>187</v>
      </c>
      <c r="H6" s="62">
        <v>3.3333333333333333E-2</v>
      </c>
      <c r="I6" s="58" t="s">
        <v>25</v>
      </c>
      <c r="J6" s="62">
        <v>3.3333333333333333E-2</v>
      </c>
    </row>
    <row r="7" spans="1:22">
      <c r="A7" s="58" t="s">
        <v>172</v>
      </c>
      <c r="B7" s="79">
        <v>0.1</v>
      </c>
      <c r="C7" s="58" t="s">
        <v>172</v>
      </c>
      <c r="D7" s="62">
        <v>0.1</v>
      </c>
      <c r="E7" s="67"/>
      <c r="F7" s="61"/>
      <c r="G7" s="58" t="s">
        <v>172</v>
      </c>
      <c r="H7" s="62">
        <v>0.1</v>
      </c>
      <c r="I7" s="58" t="s">
        <v>172</v>
      </c>
      <c r="J7" s="64" t="s">
        <v>256</v>
      </c>
    </row>
    <row r="8" spans="1:22">
      <c r="A8" s="59" t="s">
        <v>29</v>
      </c>
      <c r="B8" s="62"/>
      <c r="C8" s="59" t="s">
        <v>29</v>
      </c>
      <c r="D8" s="85"/>
      <c r="E8" s="59" t="s">
        <v>29</v>
      </c>
      <c r="F8" s="62"/>
      <c r="G8" s="59" t="s">
        <v>29</v>
      </c>
      <c r="H8" s="62"/>
      <c r="I8" s="59" t="s">
        <v>29</v>
      </c>
      <c r="J8" s="62"/>
    </row>
    <row r="9" spans="1:22">
      <c r="A9" s="58" t="s">
        <v>68</v>
      </c>
      <c r="B9" s="62">
        <v>100</v>
      </c>
      <c r="C9" s="58" t="s">
        <v>16</v>
      </c>
      <c r="D9" s="62">
        <v>6.6666666666666671E-3</v>
      </c>
      <c r="E9" s="58" t="s">
        <v>68</v>
      </c>
      <c r="F9" s="62">
        <v>100</v>
      </c>
      <c r="G9" s="58" t="s">
        <v>16</v>
      </c>
      <c r="H9" s="62">
        <v>6.6666666666666671E-3</v>
      </c>
      <c r="I9" s="58" t="s">
        <v>68</v>
      </c>
      <c r="J9" s="62">
        <v>100</v>
      </c>
    </row>
    <row r="10" spans="1:22">
      <c r="A10" s="59" t="s">
        <v>30</v>
      </c>
      <c r="B10" s="62"/>
      <c r="C10" s="59" t="s">
        <v>30</v>
      </c>
      <c r="D10" s="67"/>
      <c r="E10" s="59" t="s">
        <v>30</v>
      </c>
      <c r="F10" s="61"/>
      <c r="G10" s="59" t="s">
        <v>30</v>
      </c>
      <c r="H10" s="61"/>
      <c r="I10" s="59" t="s">
        <v>30</v>
      </c>
      <c r="J10" s="61"/>
    </row>
    <row r="11" spans="1:22" ht="31.5">
      <c r="A11" s="58" t="s">
        <v>166</v>
      </c>
      <c r="B11" s="62">
        <v>2.5000000000000001E-2</v>
      </c>
      <c r="C11" s="61" t="s">
        <v>174</v>
      </c>
      <c r="D11" s="62">
        <v>2.5000000000000001E-2</v>
      </c>
      <c r="E11" s="61" t="s">
        <v>179</v>
      </c>
      <c r="F11" s="62">
        <v>2.5000000000000001E-2</v>
      </c>
      <c r="G11" s="188" t="s">
        <v>189</v>
      </c>
      <c r="H11" s="64" t="s">
        <v>252</v>
      </c>
      <c r="I11" s="61" t="s">
        <v>139</v>
      </c>
      <c r="J11" s="62">
        <v>2.5000000000000001E-2</v>
      </c>
    </row>
    <row r="12" spans="1:22" ht="25.5">
      <c r="A12" s="58" t="s">
        <v>129</v>
      </c>
      <c r="B12" s="62" t="s">
        <v>133</v>
      </c>
      <c r="C12" s="61" t="s">
        <v>132</v>
      </c>
      <c r="D12" s="61" t="s">
        <v>133</v>
      </c>
      <c r="E12" s="58" t="s">
        <v>61</v>
      </c>
      <c r="F12" s="62">
        <v>5.5555555555555558E-3</v>
      </c>
      <c r="G12" s="61" t="s">
        <v>194</v>
      </c>
      <c r="H12" s="61" t="s">
        <v>147</v>
      </c>
      <c r="I12" s="61" t="s">
        <v>146</v>
      </c>
      <c r="J12" s="61" t="s">
        <v>147</v>
      </c>
    </row>
    <row r="13" spans="1:22" ht="47.25">
      <c r="A13" s="61" t="s">
        <v>130</v>
      </c>
      <c r="B13" s="61" t="s">
        <v>78</v>
      </c>
      <c r="C13" s="61" t="s">
        <v>173</v>
      </c>
      <c r="D13" s="62">
        <v>1.6666666666666666E-2</v>
      </c>
      <c r="E13" s="61" t="s">
        <v>136</v>
      </c>
      <c r="F13" s="64" t="s">
        <v>190</v>
      </c>
      <c r="G13" s="188" t="s">
        <v>140</v>
      </c>
      <c r="H13" s="61" t="s">
        <v>253</v>
      </c>
      <c r="I13" s="58" t="s">
        <v>54</v>
      </c>
      <c r="J13" s="62">
        <v>8.3333333333333332E-3</v>
      </c>
    </row>
    <row r="14" spans="1:22" ht="25.5">
      <c r="A14" s="188" t="s">
        <v>131</v>
      </c>
      <c r="B14" s="61" t="s">
        <v>251</v>
      </c>
      <c r="C14" s="58" t="s">
        <v>49</v>
      </c>
      <c r="D14" s="62">
        <v>9.0909090909090905E-3</v>
      </c>
      <c r="E14" s="58" t="s">
        <v>57</v>
      </c>
      <c r="F14" s="62">
        <v>9.0909090909090905E-3</v>
      </c>
      <c r="G14" s="58" t="s">
        <v>49</v>
      </c>
      <c r="H14" s="62">
        <v>9.0909090909090905E-3</v>
      </c>
      <c r="I14" s="58" t="s">
        <v>41</v>
      </c>
      <c r="J14" s="62">
        <v>5.5555555555555558E-3</v>
      </c>
    </row>
    <row r="15" spans="1:22" ht="26.25" customHeight="1">
      <c r="A15" s="58" t="s">
        <v>41</v>
      </c>
      <c r="B15" s="62">
        <v>5.5555555555555558E-3</v>
      </c>
      <c r="C15" s="58" t="s">
        <v>47</v>
      </c>
      <c r="D15" s="62">
        <v>5.5555555555555558E-3</v>
      </c>
      <c r="E15" s="58" t="s">
        <v>41</v>
      </c>
      <c r="F15" s="62">
        <v>5.5555555555555558E-3</v>
      </c>
      <c r="G15" s="65" t="s">
        <v>197</v>
      </c>
      <c r="H15" s="66" t="s">
        <v>147</v>
      </c>
      <c r="I15" s="58" t="s">
        <v>11</v>
      </c>
      <c r="J15" s="62">
        <v>0.05</v>
      </c>
    </row>
    <row r="16" spans="1:22">
      <c r="A16" s="58" t="s">
        <v>11</v>
      </c>
      <c r="B16" s="62">
        <v>0.05</v>
      </c>
      <c r="C16" s="68" t="s">
        <v>12</v>
      </c>
      <c r="D16" s="62">
        <v>3.3333333333333333E-2</v>
      </c>
      <c r="E16" s="58" t="s">
        <v>11</v>
      </c>
      <c r="F16" s="62">
        <v>0.05</v>
      </c>
      <c r="G16" s="58" t="s">
        <v>11</v>
      </c>
      <c r="H16" s="62">
        <v>3.3333333333333333E-2</v>
      </c>
      <c r="I16" s="68" t="s">
        <v>12</v>
      </c>
      <c r="J16" s="62">
        <v>3.3333333333333333E-2</v>
      </c>
    </row>
    <row r="17" spans="1:10">
      <c r="A17" s="68" t="s">
        <v>12</v>
      </c>
      <c r="B17" s="62">
        <v>3.3333333333333333E-2</v>
      </c>
      <c r="C17" s="58"/>
      <c r="D17" s="62"/>
      <c r="E17" s="68" t="s">
        <v>12</v>
      </c>
      <c r="F17" s="62">
        <v>3.3333333333333333E-2</v>
      </c>
      <c r="G17" s="68" t="s">
        <v>12</v>
      </c>
      <c r="H17" s="62">
        <v>3.3333333333333333E-2</v>
      </c>
      <c r="I17" s="59"/>
      <c r="J17" s="61"/>
    </row>
    <row r="18" spans="1:10">
      <c r="A18" s="80"/>
      <c r="B18" s="61"/>
      <c r="C18" s="67"/>
      <c r="D18" s="67"/>
      <c r="E18" s="59"/>
      <c r="F18" s="61"/>
      <c r="G18" s="59"/>
      <c r="H18" s="61"/>
      <c r="I18" s="61"/>
      <c r="J18" s="61"/>
    </row>
    <row r="19" spans="1:10">
      <c r="A19" s="80" t="s">
        <v>31</v>
      </c>
      <c r="B19" s="61"/>
      <c r="C19" s="59" t="s">
        <v>31</v>
      </c>
      <c r="D19" s="61"/>
      <c r="E19" s="59" t="s">
        <v>31</v>
      </c>
      <c r="F19" s="61"/>
      <c r="G19" s="59" t="s">
        <v>31</v>
      </c>
      <c r="H19" s="61"/>
      <c r="I19" s="59" t="s">
        <v>31</v>
      </c>
      <c r="J19" s="61"/>
    </row>
    <row r="20" spans="1:10" ht="25.5">
      <c r="A20" s="68" t="s">
        <v>219</v>
      </c>
      <c r="B20" s="62">
        <v>1.4285714285714285E-2</v>
      </c>
      <c r="C20" s="58" t="s">
        <v>134</v>
      </c>
      <c r="D20" s="62">
        <v>9.0909090909090905E-3</v>
      </c>
      <c r="E20" s="61" t="s">
        <v>137</v>
      </c>
      <c r="F20" s="61">
        <v>60</v>
      </c>
      <c r="G20" s="61" t="s">
        <v>142</v>
      </c>
      <c r="H20" s="61" t="s">
        <v>254</v>
      </c>
      <c r="I20" s="61" t="s">
        <v>126</v>
      </c>
      <c r="J20" s="64" t="s">
        <v>77</v>
      </c>
    </row>
    <row r="21" spans="1:10" ht="63">
      <c r="A21" s="58" t="s">
        <v>44</v>
      </c>
      <c r="B21" s="69" t="s">
        <v>138</v>
      </c>
      <c r="C21" s="58" t="s">
        <v>135</v>
      </c>
      <c r="D21" s="62">
        <v>0.1</v>
      </c>
      <c r="E21" s="188" t="s">
        <v>182</v>
      </c>
      <c r="F21" s="62">
        <v>2.5000000000000001E-2</v>
      </c>
      <c r="G21" s="61" t="s">
        <v>135</v>
      </c>
      <c r="H21" s="62">
        <v>0.1</v>
      </c>
      <c r="I21" s="188" t="s">
        <v>196</v>
      </c>
      <c r="J21" s="64" t="s">
        <v>252</v>
      </c>
    </row>
    <row r="22" spans="1:10" ht="19.5" customHeight="1">
      <c r="A22" s="61"/>
      <c r="B22" s="61"/>
      <c r="C22" s="58" t="s">
        <v>44</v>
      </c>
      <c r="D22" s="69" t="s">
        <v>147</v>
      </c>
      <c r="E22" s="58" t="s">
        <v>11</v>
      </c>
      <c r="F22" s="63" t="s">
        <v>183</v>
      </c>
      <c r="G22" s="58" t="s">
        <v>220</v>
      </c>
      <c r="H22" s="69" t="s">
        <v>138</v>
      </c>
      <c r="I22" s="58" t="s">
        <v>11</v>
      </c>
      <c r="J22" s="62">
        <v>0.05</v>
      </c>
    </row>
    <row r="23" spans="1:10">
      <c r="A23" s="61"/>
      <c r="B23" s="61"/>
      <c r="C23" s="61"/>
      <c r="D23" s="61"/>
      <c r="E23" s="58" t="s">
        <v>184</v>
      </c>
      <c r="F23" s="61" t="s">
        <v>147</v>
      </c>
      <c r="G23" s="61"/>
      <c r="H23" s="61"/>
      <c r="I23" s="58" t="s">
        <v>197</v>
      </c>
      <c r="J23" s="69" t="s">
        <v>147</v>
      </c>
    </row>
    <row r="24" spans="1:10">
      <c r="F24" s="53"/>
    </row>
    <row r="42" spans="1:10">
      <c r="A42" s="17" t="s">
        <v>257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>
      <c r="A43" s="70" t="s">
        <v>234</v>
      </c>
      <c r="B43" s="70"/>
      <c r="C43" s="70" t="s">
        <v>235</v>
      </c>
      <c r="D43" s="70"/>
      <c r="E43" s="70" t="s">
        <v>236</v>
      </c>
      <c r="F43" s="70"/>
      <c r="G43" s="70" t="s">
        <v>237</v>
      </c>
      <c r="H43" s="70"/>
      <c r="I43" s="70" t="s">
        <v>238</v>
      </c>
      <c r="J43" s="70"/>
    </row>
    <row r="44" spans="1:10">
      <c r="A44" s="71" t="s">
        <v>28</v>
      </c>
      <c r="B44" s="72"/>
      <c r="C44" s="71" t="s">
        <v>28</v>
      </c>
      <c r="D44" s="70"/>
      <c r="E44" s="71" t="s">
        <v>28</v>
      </c>
      <c r="F44" s="70"/>
      <c r="G44" s="71" t="s">
        <v>28</v>
      </c>
      <c r="H44" s="70"/>
      <c r="I44" s="71" t="s">
        <v>28</v>
      </c>
      <c r="J44" s="70"/>
    </row>
    <row r="45" spans="1:10" ht="25.5">
      <c r="A45" s="70" t="s">
        <v>145</v>
      </c>
      <c r="B45" s="70" t="s">
        <v>255</v>
      </c>
      <c r="C45" s="71" t="s">
        <v>76</v>
      </c>
      <c r="D45" s="72">
        <v>6.6666666666666671E-3</v>
      </c>
      <c r="E45" s="71" t="s">
        <v>42</v>
      </c>
      <c r="F45" s="72">
        <v>6.6666666666666671E-3</v>
      </c>
      <c r="G45" s="70" t="s">
        <v>148</v>
      </c>
      <c r="H45" s="70" t="s">
        <v>138</v>
      </c>
      <c r="I45" s="70" t="s">
        <v>153</v>
      </c>
      <c r="J45" s="70" t="s">
        <v>138</v>
      </c>
    </row>
    <row r="46" spans="1:10">
      <c r="A46" s="71" t="s">
        <v>17</v>
      </c>
      <c r="B46" s="72">
        <v>5.5555555555555558E-3</v>
      </c>
      <c r="C46" s="71" t="s">
        <v>26</v>
      </c>
      <c r="D46" s="72">
        <v>3.3333333333333333E-2</v>
      </c>
      <c r="E46" s="71" t="s">
        <v>18</v>
      </c>
      <c r="F46" s="72">
        <v>6.2500000000000003E-3</v>
      </c>
      <c r="G46" s="71" t="s">
        <v>26</v>
      </c>
      <c r="H46" s="73" t="s">
        <v>128</v>
      </c>
      <c r="I46" s="71" t="s">
        <v>18</v>
      </c>
      <c r="J46" s="72">
        <v>6.2500000000000003E-3</v>
      </c>
    </row>
    <row r="47" spans="1:10" ht="25.5">
      <c r="A47" s="71" t="s">
        <v>25</v>
      </c>
      <c r="B47" s="72">
        <v>3.3333333333333333E-2</v>
      </c>
      <c r="C47" s="71" t="s">
        <v>204</v>
      </c>
      <c r="D47" s="72">
        <v>5.5555555555555558E-3</v>
      </c>
      <c r="E47" s="71" t="s">
        <v>25</v>
      </c>
      <c r="F47" s="72">
        <v>3.3333333333333333E-2</v>
      </c>
      <c r="G47" s="71" t="s">
        <v>17</v>
      </c>
      <c r="H47" s="72">
        <v>5.5555555555555558E-3</v>
      </c>
      <c r="I47" s="71" t="s">
        <v>25</v>
      </c>
      <c r="J47" s="72">
        <v>3.3333333333333333E-2</v>
      </c>
    </row>
    <row r="48" spans="1:10">
      <c r="A48" s="73" t="s">
        <v>172</v>
      </c>
      <c r="B48" s="74" t="s">
        <v>256</v>
      </c>
      <c r="C48" s="73" t="s">
        <v>172</v>
      </c>
      <c r="D48" s="74" t="s">
        <v>256</v>
      </c>
      <c r="E48" s="73" t="s">
        <v>172</v>
      </c>
      <c r="F48" s="74" t="s">
        <v>256</v>
      </c>
      <c r="G48" s="73" t="s">
        <v>172</v>
      </c>
      <c r="H48" s="74" t="s">
        <v>256</v>
      </c>
      <c r="I48" s="73" t="s">
        <v>172</v>
      </c>
      <c r="J48" s="74" t="s">
        <v>256</v>
      </c>
    </row>
    <row r="49" spans="1:10">
      <c r="A49" s="71" t="s">
        <v>29</v>
      </c>
      <c r="B49" s="70"/>
      <c r="C49" s="71" t="s">
        <v>29</v>
      </c>
      <c r="D49" s="72"/>
      <c r="E49" s="71" t="s">
        <v>29</v>
      </c>
      <c r="F49" s="70"/>
      <c r="G49" s="71" t="s">
        <v>29</v>
      </c>
      <c r="H49" s="72"/>
      <c r="I49" s="71" t="s">
        <v>29</v>
      </c>
      <c r="J49" s="70"/>
    </row>
    <row r="50" spans="1:10">
      <c r="A50" s="71" t="s">
        <v>16</v>
      </c>
      <c r="B50" s="72">
        <v>6.6666666666666671E-3</v>
      </c>
      <c r="C50" s="71" t="s">
        <v>16</v>
      </c>
      <c r="D50" s="72">
        <v>6.6666666666666671E-3</v>
      </c>
      <c r="E50" s="71" t="s">
        <v>16</v>
      </c>
      <c r="F50" s="72">
        <v>6.6666666666666671E-3</v>
      </c>
      <c r="G50" s="71" t="s">
        <v>68</v>
      </c>
      <c r="H50" s="72">
        <v>100</v>
      </c>
      <c r="I50" s="71" t="s">
        <v>16</v>
      </c>
      <c r="J50" s="72">
        <v>6.6666666666666671E-3</v>
      </c>
    </row>
    <row r="51" spans="1:10">
      <c r="A51" s="71" t="s">
        <v>30</v>
      </c>
      <c r="B51" s="70"/>
      <c r="C51" s="71" t="s">
        <v>30</v>
      </c>
      <c r="D51" s="70"/>
      <c r="E51" s="71" t="s">
        <v>30</v>
      </c>
      <c r="F51" s="70"/>
      <c r="G51" s="71" t="s">
        <v>30</v>
      </c>
      <c r="H51" s="70"/>
      <c r="I51" s="71" t="s">
        <v>30</v>
      </c>
      <c r="J51" s="70"/>
    </row>
    <row r="52" spans="1:10" ht="38.25">
      <c r="A52" s="71" t="s">
        <v>201</v>
      </c>
      <c r="B52" s="72">
        <v>2.5000000000000001E-2</v>
      </c>
      <c r="C52" s="71" t="s">
        <v>206</v>
      </c>
      <c r="D52" s="72">
        <v>2.5000000000000001E-2</v>
      </c>
      <c r="E52" s="190" t="s">
        <v>215</v>
      </c>
      <c r="F52" s="72">
        <v>2.5000000000000001E-2</v>
      </c>
      <c r="G52" s="70" t="s">
        <v>144</v>
      </c>
      <c r="H52" s="73" t="s">
        <v>252</v>
      </c>
      <c r="I52" s="71" t="s">
        <v>224</v>
      </c>
      <c r="J52" s="72">
        <v>2.5000000000000001E-2</v>
      </c>
    </row>
    <row r="53" spans="1:10" ht="30">
      <c r="A53" s="75" t="s">
        <v>200</v>
      </c>
      <c r="B53" s="76" t="s">
        <v>147</v>
      </c>
      <c r="C53" s="71" t="s">
        <v>53</v>
      </c>
      <c r="D53" s="72">
        <v>5.5555555555555558E-3</v>
      </c>
      <c r="E53" s="71" t="s">
        <v>214</v>
      </c>
      <c r="F53" s="72">
        <v>5.5555555555555558E-3</v>
      </c>
      <c r="G53" s="70" t="s">
        <v>150</v>
      </c>
      <c r="H53" s="70" t="s">
        <v>147</v>
      </c>
      <c r="I53" s="71" t="s">
        <v>48</v>
      </c>
      <c r="J53" s="72">
        <v>5.5555555555555558E-3</v>
      </c>
    </row>
    <row r="54" spans="1:10" ht="25.5">
      <c r="A54" s="70" t="s">
        <v>141</v>
      </c>
      <c r="B54" s="70" t="s">
        <v>254</v>
      </c>
      <c r="C54" s="71" t="s">
        <v>46</v>
      </c>
      <c r="D54" s="81" t="s">
        <v>147</v>
      </c>
      <c r="E54" s="71" t="s">
        <v>217</v>
      </c>
      <c r="F54" s="87" t="s">
        <v>190</v>
      </c>
      <c r="G54" s="71" t="s">
        <v>40</v>
      </c>
      <c r="H54" s="72">
        <v>1.6666666666666666E-2</v>
      </c>
      <c r="I54" s="71" t="s">
        <v>226</v>
      </c>
      <c r="J54" s="73" t="s">
        <v>190</v>
      </c>
    </row>
    <row r="55" spans="1:10" ht="31.5">
      <c r="A55" s="189" t="s">
        <v>198</v>
      </c>
      <c r="B55" s="72">
        <v>1.6666666666666666E-2</v>
      </c>
      <c r="C55" s="71" t="s">
        <v>41</v>
      </c>
      <c r="D55" s="72">
        <v>5.5555555555555558E-3</v>
      </c>
      <c r="E55" s="71" t="s">
        <v>199</v>
      </c>
      <c r="F55" s="72">
        <v>3.3333333333333333E-2</v>
      </c>
      <c r="G55" s="70" t="s">
        <v>151</v>
      </c>
      <c r="H55" s="70" t="s">
        <v>254</v>
      </c>
      <c r="I55" s="71" t="s">
        <v>199</v>
      </c>
      <c r="J55" s="73" t="s">
        <v>233</v>
      </c>
    </row>
    <row r="56" spans="1:10">
      <c r="A56" s="71" t="s">
        <v>199</v>
      </c>
      <c r="B56" s="72">
        <v>6.6666666666666666E-2</v>
      </c>
      <c r="C56" s="71" t="s">
        <v>12</v>
      </c>
      <c r="D56" s="72">
        <v>3.3333333333333333E-2</v>
      </c>
      <c r="E56" s="71" t="s">
        <v>57</v>
      </c>
      <c r="F56" s="72">
        <v>9.0909090909090905E-3</v>
      </c>
      <c r="G56" s="71" t="s">
        <v>221</v>
      </c>
      <c r="H56" s="72">
        <v>5.5555555555555558E-3</v>
      </c>
      <c r="I56" s="71" t="s">
        <v>227</v>
      </c>
      <c r="J56" s="73" t="s">
        <v>254</v>
      </c>
    </row>
    <row r="57" spans="1:10" ht="25.5">
      <c r="A57" s="71" t="s">
        <v>58</v>
      </c>
      <c r="B57" s="72">
        <v>5.5555555555555558E-3</v>
      </c>
      <c r="C57" s="71"/>
      <c r="D57" s="72"/>
      <c r="E57" s="71" t="s">
        <v>193</v>
      </c>
      <c r="F57" s="72">
        <v>5.5555555555555558E-3</v>
      </c>
      <c r="G57" s="71" t="s">
        <v>11</v>
      </c>
      <c r="H57" s="72">
        <v>0.05</v>
      </c>
      <c r="I57" s="71" t="s">
        <v>225</v>
      </c>
      <c r="J57" s="72">
        <v>5.5555555555555558E-3</v>
      </c>
    </row>
    <row r="58" spans="1:10">
      <c r="A58" s="71" t="s">
        <v>11</v>
      </c>
      <c r="B58" s="72">
        <v>0.05</v>
      </c>
      <c r="C58" s="71"/>
      <c r="D58" s="72"/>
      <c r="E58" s="71" t="s">
        <v>11</v>
      </c>
      <c r="F58" s="72">
        <v>0.05</v>
      </c>
      <c r="G58" s="71" t="s">
        <v>12</v>
      </c>
      <c r="H58" s="72">
        <v>3.3333333333333333E-2</v>
      </c>
      <c r="I58" s="71" t="s">
        <v>12</v>
      </c>
      <c r="J58" s="72">
        <v>3.3333333333333333E-2</v>
      </c>
    </row>
    <row r="59" spans="1:10">
      <c r="A59" s="71" t="s">
        <v>12</v>
      </c>
      <c r="B59" s="72">
        <v>3.3333333333333333E-2</v>
      </c>
      <c r="C59" s="81"/>
      <c r="D59" s="70"/>
      <c r="E59" s="71" t="s">
        <v>12</v>
      </c>
      <c r="F59" s="72">
        <v>3.3333333333333333E-2</v>
      </c>
      <c r="G59" s="71"/>
      <c r="H59" s="70"/>
      <c r="I59" s="71"/>
      <c r="J59" s="72"/>
    </row>
    <row r="60" spans="1:10">
      <c r="A60" s="71" t="s">
        <v>31</v>
      </c>
      <c r="B60" s="70"/>
      <c r="C60" s="71" t="s">
        <v>31</v>
      </c>
      <c r="D60" s="70"/>
      <c r="E60" s="71" t="s">
        <v>31</v>
      </c>
      <c r="F60" s="70"/>
      <c r="G60" s="71" t="s">
        <v>31</v>
      </c>
      <c r="H60" s="70"/>
      <c r="I60" s="71" t="s">
        <v>31</v>
      </c>
      <c r="J60" s="70"/>
    </row>
    <row r="61" spans="1:10">
      <c r="A61" s="71" t="s">
        <v>55</v>
      </c>
      <c r="B61" s="73" t="s">
        <v>78</v>
      </c>
      <c r="C61" s="71" t="s">
        <v>240</v>
      </c>
      <c r="D61" s="73" t="s">
        <v>252</v>
      </c>
      <c r="E61" s="71" t="s">
        <v>70</v>
      </c>
      <c r="F61" s="72">
        <v>1.6666666666666666E-2</v>
      </c>
      <c r="G61" s="71" t="s">
        <v>134</v>
      </c>
      <c r="H61" s="72">
        <v>0.01</v>
      </c>
      <c r="I61" s="70" t="s">
        <v>139</v>
      </c>
      <c r="J61" s="72">
        <v>1.6666666666666666E-2</v>
      </c>
    </row>
    <row r="62" spans="1:10" ht="15">
      <c r="A62" s="71" t="s">
        <v>202</v>
      </c>
      <c r="B62" s="73" t="s">
        <v>256</v>
      </c>
      <c r="C62" s="75" t="s">
        <v>208</v>
      </c>
      <c r="D62" s="76" t="s">
        <v>209</v>
      </c>
      <c r="E62" s="71" t="s">
        <v>220</v>
      </c>
      <c r="F62" s="77" t="s">
        <v>138</v>
      </c>
      <c r="G62" s="71" t="s">
        <v>152</v>
      </c>
      <c r="H62" s="72">
        <v>0.1</v>
      </c>
      <c r="I62" s="70" t="s">
        <v>261</v>
      </c>
      <c r="J62" s="72">
        <v>1.2500000000000001E-2</v>
      </c>
    </row>
    <row r="63" spans="1:10">
      <c r="A63" s="71" t="s">
        <v>220</v>
      </c>
      <c r="B63" s="77" t="s">
        <v>138</v>
      </c>
      <c r="C63" s="71" t="s">
        <v>11</v>
      </c>
      <c r="D63" s="72">
        <v>0.05</v>
      </c>
      <c r="E63" s="71" t="s">
        <v>14</v>
      </c>
      <c r="F63" s="70"/>
      <c r="G63" s="71" t="s">
        <v>44</v>
      </c>
      <c r="H63" s="77" t="s">
        <v>138</v>
      </c>
      <c r="I63" s="71" t="s">
        <v>11</v>
      </c>
      <c r="J63" s="72">
        <v>0.05</v>
      </c>
    </row>
    <row r="64" spans="1:10">
      <c r="A64" s="81"/>
      <c r="B64" s="81"/>
      <c r="C64" s="71" t="s">
        <v>210</v>
      </c>
      <c r="D64" s="72">
        <v>5.5555555555555558E-3</v>
      </c>
      <c r="E64" s="81"/>
      <c r="F64" s="81"/>
      <c r="G64" s="70"/>
      <c r="H64" s="70"/>
      <c r="I64" s="71" t="s">
        <v>220</v>
      </c>
      <c r="J64" s="77" t="s">
        <v>138</v>
      </c>
    </row>
    <row r="65" spans="1:10">
      <c r="A65" s="57"/>
      <c r="B65" s="57"/>
      <c r="C65" s="57"/>
      <c r="D65" s="57"/>
      <c r="G65" s="57"/>
      <c r="H65" s="57"/>
    </row>
    <row r="66" spans="1:10">
      <c r="A66" s="57"/>
      <c r="B66" s="57"/>
      <c r="C66" s="57"/>
      <c r="D66" s="57"/>
      <c r="E66" s="16"/>
      <c r="F66" s="60"/>
      <c r="G66" s="57"/>
      <c r="H66" s="57"/>
      <c r="I66" s="57"/>
      <c r="J66" s="57"/>
    </row>
    <row r="67" spans="1:10">
      <c r="A67" s="57"/>
      <c r="B67" s="57"/>
      <c r="C67" s="57"/>
      <c r="D67" s="57"/>
      <c r="E67" s="57"/>
      <c r="F67" s="57"/>
      <c r="G67" s="57"/>
      <c r="H67" s="57"/>
      <c r="I67" s="57"/>
      <c r="J67" s="57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22"/>
  <sheetViews>
    <sheetView workbookViewId="0">
      <selection activeCell="Q1" sqref="Q1"/>
    </sheetView>
  </sheetViews>
  <sheetFormatPr defaultRowHeight="12.75"/>
  <cols>
    <col min="2" max="2" width="7.5703125" customWidth="1"/>
    <col min="3" max="3" width="7" customWidth="1"/>
    <col min="9" max="9" width="8" customWidth="1"/>
    <col min="16" max="16" width="5.85546875" customWidth="1"/>
    <col min="17" max="17" width="6" customWidth="1"/>
    <col min="18" max="18" width="6.28515625" customWidth="1"/>
    <col min="19" max="19" width="5.85546875" customWidth="1"/>
    <col min="20" max="20" width="5.5703125" customWidth="1"/>
    <col min="21" max="21" width="6.85546875" customWidth="1"/>
    <col min="22" max="22" width="5.5703125" customWidth="1"/>
    <col min="23" max="23" width="6.140625" customWidth="1"/>
    <col min="24" max="24" width="6.7109375" customWidth="1"/>
    <col min="25" max="25" width="7" customWidth="1"/>
    <col min="26" max="26" width="6.42578125" customWidth="1"/>
    <col min="27" max="27" width="5.5703125" customWidth="1"/>
    <col min="28" max="28" width="6.140625" customWidth="1"/>
    <col min="29" max="29" width="6.5703125" customWidth="1"/>
    <col min="30" max="30" width="5.85546875" customWidth="1"/>
    <col min="31" max="31" width="5.7109375" customWidth="1"/>
    <col min="32" max="32" width="5.7109375" bestFit="1" customWidth="1"/>
    <col min="33" max="33" width="5.5703125" customWidth="1"/>
    <col min="34" max="34" width="5.7109375" customWidth="1"/>
    <col min="35" max="35" width="7.140625" customWidth="1"/>
    <col min="36" max="36" width="7.28515625" customWidth="1"/>
  </cols>
  <sheetData>
    <row r="4" spans="1:36">
      <c r="B4" t="s">
        <v>275</v>
      </c>
    </row>
    <row r="5" spans="1:36">
      <c r="B5" s="11" t="s">
        <v>279</v>
      </c>
    </row>
    <row r="6" spans="1:36">
      <c r="A6" s="5"/>
      <c r="B6" s="232" t="s">
        <v>154</v>
      </c>
      <c r="C6" s="232"/>
      <c r="D6" s="232"/>
      <c r="E6" s="232"/>
      <c r="F6" s="232"/>
      <c r="G6" s="232"/>
      <c r="H6" s="232"/>
      <c r="I6" s="232"/>
      <c r="J6" s="232"/>
      <c r="K6" s="232"/>
      <c r="L6" s="181"/>
      <c r="M6" s="181"/>
      <c r="P6" s="183"/>
      <c r="Q6" s="183" t="s">
        <v>155</v>
      </c>
      <c r="R6" s="183" t="s">
        <v>95</v>
      </c>
      <c r="S6" s="183" t="s">
        <v>156</v>
      </c>
      <c r="T6" s="183" t="s">
        <v>95</v>
      </c>
      <c r="U6" s="183" t="s">
        <v>157</v>
      </c>
      <c r="V6" s="183" t="s">
        <v>95</v>
      </c>
      <c r="W6" s="183" t="s">
        <v>6</v>
      </c>
      <c r="X6" s="183" t="s">
        <v>95</v>
      </c>
      <c r="Y6" s="183" t="s">
        <v>158</v>
      </c>
      <c r="Z6" s="183" t="s">
        <v>95</v>
      </c>
      <c r="AA6" s="183" t="s">
        <v>159</v>
      </c>
      <c r="AB6" s="183" t="s">
        <v>95</v>
      </c>
      <c r="AC6" s="183" t="s">
        <v>160</v>
      </c>
      <c r="AD6" s="183" t="s">
        <v>95</v>
      </c>
      <c r="AE6" s="183" t="s">
        <v>161</v>
      </c>
      <c r="AF6" s="183" t="s">
        <v>95</v>
      </c>
      <c r="AG6" s="183" t="s">
        <v>162</v>
      </c>
      <c r="AH6" s="183" t="s">
        <v>95</v>
      </c>
      <c r="AI6" s="183" t="s">
        <v>163</v>
      </c>
      <c r="AJ6" s="183" t="s">
        <v>95</v>
      </c>
    </row>
    <row r="7" spans="1:36" ht="15">
      <c r="A7" s="5"/>
      <c r="B7" s="132" t="s">
        <v>155</v>
      </c>
      <c r="C7" s="132" t="s">
        <v>156</v>
      </c>
      <c r="D7" s="132" t="s">
        <v>157</v>
      </c>
      <c r="E7" s="132" t="s">
        <v>6</v>
      </c>
      <c r="F7" s="132" t="s">
        <v>158</v>
      </c>
      <c r="G7" s="132" t="s">
        <v>159</v>
      </c>
      <c r="H7" s="132" t="s">
        <v>160</v>
      </c>
      <c r="I7" s="132" t="s">
        <v>161</v>
      </c>
      <c r="J7" s="132" t="s">
        <v>162</v>
      </c>
      <c r="K7" s="132" t="s">
        <v>163</v>
      </c>
      <c r="L7" s="182"/>
      <c r="M7" s="182"/>
      <c r="P7" s="183">
        <v>1</v>
      </c>
      <c r="Q7" s="184">
        <v>0.6</v>
      </c>
      <c r="R7" s="184">
        <f>Q7*100/0.6</f>
        <v>100</v>
      </c>
      <c r="S7" s="184">
        <v>0.7</v>
      </c>
      <c r="T7" s="184">
        <f>S7*100/0.7</f>
        <v>100</v>
      </c>
      <c r="U7" s="184">
        <v>336.72</v>
      </c>
      <c r="V7" s="184">
        <f>U7*100/337.5</f>
        <v>99.768888888888895</v>
      </c>
      <c r="W7" s="184">
        <v>34.31</v>
      </c>
      <c r="X7" s="184">
        <f>W7*100/33.75</f>
        <v>101.65925925925926</v>
      </c>
      <c r="Y7" s="184">
        <v>600</v>
      </c>
      <c r="Z7" s="184">
        <f>Y7*100/600</f>
        <v>100</v>
      </c>
      <c r="AA7" s="184">
        <v>60.38</v>
      </c>
      <c r="AB7" s="184">
        <f>AA7*100/60</f>
        <v>100.63333333333334</v>
      </c>
      <c r="AC7" s="184">
        <v>524.27</v>
      </c>
      <c r="AD7" s="184">
        <f>AC7*100/525</f>
        <v>99.860952380952384</v>
      </c>
      <c r="AE7" s="184">
        <v>7.511333333333333</v>
      </c>
      <c r="AF7" s="184">
        <f>AE7*100/7.5</f>
        <v>100.15111111111111</v>
      </c>
      <c r="AG7" s="184">
        <v>0.05</v>
      </c>
      <c r="AH7" s="184">
        <f>AG7*100/0.05</f>
        <v>100</v>
      </c>
      <c r="AI7" s="184">
        <v>1.0489999999999999</v>
      </c>
      <c r="AJ7" s="184">
        <f>AI7*100/1.05</f>
        <v>99.904761904761898</v>
      </c>
    </row>
    <row r="8" spans="1:36">
      <c r="A8" s="5" t="s">
        <v>82</v>
      </c>
      <c r="B8" s="7">
        <f>меню!I35</f>
        <v>0.59611111111111115</v>
      </c>
      <c r="C8" s="7">
        <f>меню!J35</f>
        <v>0.7016</v>
      </c>
      <c r="D8" s="7">
        <f>меню!K35</f>
        <v>336.7166666666667</v>
      </c>
      <c r="E8" s="7">
        <f>меню!L35</f>
        <v>34.31</v>
      </c>
      <c r="F8" s="7">
        <f>меню!M35</f>
        <v>600</v>
      </c>
      <c r="G8" s="7">
        <f>меню!N35</f>
        <v>60.379999999999995</v>
      </c>
      <c r="H8" s="7">
        <f>меню!O35</f>
        <v>524.27</v>
      </c>
      <c r="I8" s="7">
        <f>меню!P35</f>
        <v>7.511333333333333</v>
      </c>
      <c r="J8" s="7">
        <f>меню!Q35</f>
        <v>0.05</v>
      </c>
      <c r="K8" s="7">
        <f>меню!R35</f>
        <v>1.0489999999999999</v>
      </c>
      <c r="L8" s="56"/>
      <c r="M8" s="56"/>
      <c r="P8" s="183">
        <v>2</v>
      </c>
      <c r="Q8" s="184">
        <v>0.57999999999999996</v>
      </c>
      <c r="R8" s="184">
        <f t="shared" ref="R8:R16" si="0">Q8*100/0.6</f>
        <v>96.666666666666657</v>
      </c>
      <c r="S8" s="184">
        <v>0.7</v>
      </c>
      <c r="T8" s="184">
        <f t="shared" ref="T8:T18" si="1">S8*100/0.7</f>
        <v>100</v>
      </c>
      <c r="U8" s="184">
        <v>339.56</v>
      </c>
      <c r="V8" s="184">
        <f t="shared" ref="V8:V18" si="2">U8*100/337.5</f>
        <v>100.61037037037038</v>
      </c>
      <c r="W8" s="184">
        <v>33.54</v>
      </c>
      <c r="X8" s="184">
        <f t="shared" ref="X8:X18" si="3">W8*100/33.75</f>
        <v>99.37777777777778</v>
      </c>
      <c r="Y8" s="184">
        <v>598.6</v>
      </c>
      <c r="Z8" s="184">
        <f t="shared" ref="Z8:Z18" si="4">Y8*100/600</f>
        <v>99.766666666666666</v>
      </c>
      <c r="AA8" s="184">
        <v>61.01</v>
      </c>
      <c r="AB8" s="184">
        <f t="shared" ref="AB8:AB18" si="5">AA8*100/60</f>
        <v>101.68333333333334</v>
      </c>
      <c r="AC8" s="184">
        <v>523.89</v>
      </c>
      <c r="AD8" s="184">
        <f t="shared" ref="AD8:AD18" si="6">AC8*100/525</f>
        <v>99.78857142857143</v>
      </c>
      <c r="AE8" s="184">
        <v>7.22</v>
      </c>
      <c r="AF8" s="184">
        <f t="shared" ref="AF8:AF18" si="7">AE8*100/7.5</f>
        <v>96.266666666666666</v>
      </c>
      <c r="AG8" s="184">
        <v>4.9666666666666665E-2</v>
      </c>
      <c r="AH8" s="184">
        <f t="shared" ref="AH8:AH18" si="8">AG8*100/0.05</f>
        <v>99.333333333333329</v>
      </c>
      <c r="AI8" s="184">
        <v>1.03</v>
      </c>
      <c r="AJ8" s="184">
        <f t="shared" ref="AJ8:AJ18" si="9">AI8*100/1.05</f>
        <v>98.095238095238088</v>
      </c>
    </row>
    <row r="9" spans="1:36">
      <c r="A9" s="5" t="s">
        <v>83</v>
      </c>
      <c r="B9" s="7">
        <f>меню!I57</f>
        <v>0.58073333333333332</v>
      </c>
      <c r="C9" s="7">
        <f>меню!J57</f>
        <v>0.70333333333333337</v>
      </c>
      <c r="D9" s="7">
        <f>меню!K57</f>
        <v>338.33</v>
      </c>
      <c r="E9" s="7">
        <f>меню!L57</f>
        <v>33.54</v>
      </c>
      <c r="F9" s="7">
        <f>меню!M57</f>
        <v>598.59999999999991</v>
      </c>
      <c r="G9" s="7">
        <f>меню!N57</f>
        <v>61.010000000000005</v>
      </c>
      <c r="H9" s="7">
        <f>меню!O57</f>
        <v>523.89</v>
      </c>
      <c r="I9" s="7">
        <f>меню!P57</f>
        <v>7.2223333333333333</v>
      </c>
      <c r="J9" s="7">
        <f>меню!Q57</f>
        <v>5.2666666666666667E-2</v>
      </c>
      <c r="K9" s="7">
        <f>меню!R57</f>
        <v>1.028</v>
      </c>
      <c r="L9" s="56"/>
      <c r="M9" s="56"/>
      <c r="P9" s="183">
        <v>3</v>
      </c>
      <c r="Q9" s="185">
        <v>0.61</v>
      </c>
      <c r="R9" s="184">
        <f t="shared" si="0"/>
        <v>101.66666666666667</v>
      </c>
      <c r="S9" s="184">
        <v>0.70200000000000007</v>
      </c>
      <c r="T9" s="184">
        <f t="shared" si="1"/>
        <v>100.28571428571429</v>
      </c>
      <c r="U9" s="184">
        <v>335.44</v>
      </c>
      <c r="V9" s="184">
        <f t="shared" si="2"/>
        <v>99.389629629629624</v>
      </c>
      <c r="W9" s="184">
        <v>33.630000000000003</v>
      </c>
      <c r="X9" s="184">
        <f t="shared" si="3"/>
        <v>99.64444444444446</v>
      </c>
      <c r="Y9" s="184">
        <v>591.4</v>
      </c>
      <c r="Z9" s="184">
        <f t="shared" si="4"/>
        <v>98.566666666666663</v>
      </c>
      <c r="AA9" s="184">
        <v>60.05</v>
      </c>
      <c r="AB9" s="184">
        <f t="shared" si="5"/>
        <v>100.08333333333333</v>
      </c>
      <c r="AC9" s="184">
        <v>517.45000000000005</v>
      </c>
      <c r="AD9" s="184">
        <f t="shared" si="6"/>
        <v>98.561904761904771</v>
      </c>
      <c r="AE9" s="184">
        <v>7.61</v>
      </c>
      <c r="AF9" s="184">
        <f t="shared" si="7"/>
        <v>101.46666666666667</v>
      </c>
      <c r="AG9" s="184">
        <v>5.0999999999999997E-2</v>
      </c>
      <c r="AH9" s="184">
        <f t="shared" si="8"/>
        <v>101.99999999999999</v>
      </c>
      <c r="AI9" s="184">
        <v>1.0590000000000002</v>
      </c>
      <c r="AJ9" s="184">
        <f t="shared" si="9"/>
        <v>100.85714285714288</v>
      </c>
    </row>
    <row r="10" spans="1:36">
      <c r="A10" s="5" t="s">
        <v>84</v>
      </c>
      <c r="B10" s="7">
        <f>меню!I81</f>
        <v>0.61466666666666669</v>
      </c>
      <c r="C10" s="7">
        <f>меню!J81</f>
        <v>0.70200000000000007</v>
      </c>
      <c r="D10" s="7">
        <f>меню!K81</f>
        <v>335.44</v>
      </c>
      <c r="E10" s="7">
        <f>меню!L81</f>
        <v>33.630000000000003</v>
      </c>
      <c r="F10" s="7">
        <f>меню!M81</f>
        <v>591.4</v>
      </c>
      <c r="G10" s="7">
        <f>меню!N81</f>
        <v>60.05</v>
      </c>
      <c r="H10" s="7">
        <f>меню!O81</f>
        <v>517.44999999999993</v>
      </c>
      <c r="I10" s="7">
        <f>меню!P81</f>
        <v>7.6133333333333333</v>
      </c>
      <c r="J10" s="7">
        <f>меню!Q81</f>
        <v>5.0999999999999997E-2</v>
      </c>
      <c r="K10" s="7">
        <f>меню!R81</f>
        <v>1.0590000000000002</v>
      </c>
      <c r="L10" s="56"/>
      <c r="M10" s="56"/>
      <c r="P10" s="183">
        <v>4</v>
      </c>
      <c r="Q10" s="184">
        <v>0.6</v>
      </c>
      <c r="R10" s="184">
        <f t="shared" si="0"/>
        <v>100</v>
      </c>
      <c r="S10" s="184">
        <v>0.68333333333333335</v>
      </c>
      <c r="T10" s="184">
        <f t="shared" si="1"/>
        <v>97.61904761904762</v>
      </c>
      <c r="U10" s="184">
        <v>336.02333333333331</v>
      </c>
      <c r="V10" s="184">
        <f t="shared" si="2"/>
        <v>99.562469135802459</v>
      </c>
      <c r="W10" s="184">
        <v>33.67</v>
      </c>
      <c r="X10" s="184">
        <f t="shared" si="3"/>
        <v>99.762962962962959</v>
      </c>
      <c r="Y10" s="184">
        <v>596.23</v>
      </c>
      <c r="Z10" s="184">
        <f t="shared" si="4"/>
        <v>99.37166666666667</v>
      </c>
      <c r="AA10" s="184">
        <v>60.08</v>
      </c>
      <c r="AB10" s="184">
        <f t="shared" si="5"/>
        <v>100.13333333333334</v>
      </c>
      <c r="AC10" s="184">
        <v>521.41999999999996</v>
      </c>
      <c r="AD10" s="184">
        <f t="shared" si="6"/>
        <v>99.318095238095225</v>
      </c>
      <c r="AE10" s="184">
        <v>7.4339999999999993</v>
      </c>
      <c r="AF10" s="184">
        <f t="shared" si="7"/>
        <v>99.11999999999999</v>
      </c>
      <c r="AG10" s="184">
        <v>0.05</v>
      </c>
      <c r="AH10" s="184">
        <f t="shared" si="8"/>
        <v>100</v>
      </c>
      <c r="AI10" s="184">
        <v>1.0510000000000002</v>
      </c>
      <c r="AJ10" s="184">
        <f t="shared" si="9"/>
        <v>100.09523809523812</v>
      </c>
    </row>
    <row r="11" spans="1:36">
      <c r="A11" s="5" t="s">
        <v>85</v>
      </c>
      <c r="B11" s="7">
        <f>меню!I105</f>
        <v>0.6</v>
      </c>
      <c r="C11" s="7">
        <f>меню!J105</f>
        <v>0.68333333333333335</v>
      </c>
      <c r="D11" s="7">
        <f>меню!K105</f>
        <v>336.02333333333331</v>
      </c>
      <c r="E11" s="7">
        <f>меню!L105</f>
        <v>33.666666666666664</v>
      </c>
      <c r="F11" s="7">
        <f>меню!M105</f>
        <v>596.23</v>
      </c>
      <c r="G11" s="7">
        <f>меню!N105</f>
        <v>60.08</v>
      </c>
      <c r="H11" s="7">
        <f>меню!O105</f>
        <v>521.41999999999996</v>
      </c>
      <c r="I11" s="7">
        <f>меню!P105</f>
        <v>7.4339999999999993</v>
      </c>
      <c r="J11" s="7">
        <f>меню!Q105</f>
        <v>4.9999999999999996E-2</v>
      </c>
      <c r="K11" s="7">
        <f>меню!R105</f>
        <v>1.0510000000000002</v>
      </c>
      <c r="L11" s="56"/>
      <c r="M11" s="56"/>
      <c r="P11" s="183">
        <v>5</v>
      </c>
      <c r="Q11" s="184">
        <v>0.61</v>
      </c>
      <c r="R11" s="184">
        <f t="shared" si="0"/>
        <v>101.66666666666667</v>
      </c>
      <c r="S11" s="184">
        <v>0.71700000000000008</v>
      </c>
      <c r="T11" s="184">
        <f t="shared" si="1"/>
        <v>102.42857142857144</v>
      </c>
      <c r="U11" s="184">
        <v>337.86</v>
      </c>
      <c r="V11" s="184">
        <f t="shared" si="2"/>
        <v>100.10666666666667</v>
      </c>
      <c r="W11" s="184">
        <v>33.630000000000003</v>
      </c>
      <c r="X11" s="184">
        <f t="shared" si="3"/>
        <v>99.64444444444446</v>
      </c>
      <c r="Y11" s="184">
        <v>601.53</v>
      </c>
      <c r="Z11" s="184">
        <f t="shared" si="4"/>
        <v>100.255</v>
      </c>
      <c r="AA11" s="184">
        <v>57.343333333333327</v>
      </c>
      <c r="AB11" s="184">
        <f t="shared" si="5"/>
        <v>95.572222222222223</v>
      </c>
      <c r="AC11" s="184">
        <v>521.61</v>
      </c>
      <c r="AD11" s="184">
        <f t="shared" si="6"/>
        <v>99.354285714285709</v>
      </c>
      <c r="AE11" s="184">
        <v>7.47</v>
      </c>
      <c r="AF11" s="184">
        <f t="shared" si="7"/>
        <v>99.6</v>
      </c>
      <c r="AG11" s="184">
        <v>0.05</v>
      </c>
      <c r="AH11" s="184">
        <f t="shared" si="8"/>
        <v>100</v>
      </c>
      <c r="AI11" s="184">
        <v>1.0509999999999999</v>
      </c>
      <c r="AJ11" s="184">
        <f t="shared" si="9"/>
        <v>100.09523809523809</v>
      </c>
    </row>
    <row r="12" spans="1:36">
      <c r="A12" s="5" t="s">
        <v>86</v>
      </c>
      <c r="B12" s="7">
        <f>меню!I129</f>
        <v>0.60544444444444445</v>
      </c>
      <c r="C12" s="7">
        <f>меню!J129</f>
        <v>0.71700000000000008</v>
      </c>
      <c r="D12" s="7">
        <f>меню!K129</f>
        <v>337.85666666666668</v>
      </c>
      <c r="E12" s="7">
        <f>меню!L129</f>
        <v>33.630000000000003</v>
      </c>
      <c r="F12" s="7">
        <f>меню!M129</f>
        <v>601.53</v>
      </c>
      <c r="G12" s="7">
        <f>меню!N129</f>
        <v>57.343333333333327</v>
      </c>
      <c r="H12" s="7">
        <f>меню!O129</f>
        <v>521.61333333333334</v>
      </c>
      <c r="I12" s="7">
        <f>меню!P129</f>
        <v>7.4693333333333332</v>
      </c>
      <c r="J12" s="7">
        <f>меню!Q129</f>
        <v>0.05</v>
      </c>
      <c r="K12" s="7">
        <f>меню!R129</f>
        <v>1.0509999999999999</v>
      </c>
      <c r="L12" s="56"/>
      <c r="M12" s="56"/>
      <c r="P12" s="183">
        <v>6</v>
      </c>
      <c r="Q12" s="184">
        <v>0.60611111111111104</v>
      </c>
      <c r="R12" s="184">
        <f t="shared" si="0"/>
        <v>101.01851851851852</v>
      </c>
      <c r="S12" s="184">
        <v>0.7</v>
      </c>
      <c r="T12" s="184">
        <f t="shared" si="1"/>
        <v>100</v>
      </c>
      <c r="U12" s="184">
        <v>337.22666666666669</v>
      </c>
      <c r="V12" s="184">
        <f t="shared" si="2"/>
        <v>99.919012345679022</v>
      </c>
      <c r="W12" s="184">
        <v>33.81</v>
      </c>
      <c r="X12" s="184">
        <f t="shared" si="3"/>
        <v>100.17777777777778</v>
      </c>
      <c r="Y12" s="184">
        <v>600.37</v>
      </c>
      <c r="Z12" s="184">
        <f t="shared" si="4"/>
        <v>100.06166666666667</v>
      </c>
      <c r="AA12" s="184">
        <v>60.93</v>
      </c>
      <c r="AB12" s="184">
        <f t="shared" si="5"/>
        <v>101.55</v>
      </c>
      <c r="AC12" s="184">
        <v>524.09500000000003</v>
      </c>
      <c r="AD12" s="184">
        <f t="shared" si="6"/>
        <v>99.827619047619052</v>
      </c>
      <c r="AE12" s="184">
        <v>7.533333333333335</v>
      </c>
      <c r="AF12" s="184">
        <f t="shared" si="7"/>
        <v>100.44444444444447</v>
      </c>
      <c r="AG12" s="184">
        <v>0.05</v>
      </c>
      <c r="AH12" s="184">
        <f t="shared" si="8"/>
        <v>100</v>
      </c>
      <c r="AI12" s="184">
        <v>1.0429999999999999</v>
      </c>
      <c r="AJ12" s="184">
        <f t="shared" si="9"/>
        <v>99.333333333333329</v>
      </c>
    </row>
    <row r="13" spans="1:36">
      <c r="A13" s="5" t="s">
        <v>87</v>
      </c>
      <c r="B13" s="7">
        <f>меню!I154</f>
        <v>0.60611111111111104</v>
      </c>
      <c r="C13" s="7">
        <f>меню!J154</f>
        <v>0.69700000000000006</v>
      </c>
      <c r="D13" s="7">
        <f>меню!K154</f>
        <v>337.22666666666669</v>
      </c>
      <c r="E13" s="7">
        <f>меню!L154</f>
        <v>33.81</v>
      </c>
      <c r="F13" s="7">
        <f>меню!M154</f>
        <v>600.37</v>
      </c>
      <c r="G13" s="7">
        <f>меню!N154</f>
        <v>60.93</v>
      </c>
      <c r="H13" s="7">
        <f>меню!O154</f>
        <v>524.09500000000003</v>
      </c>
      <c r="I13" s="7">
        <f>меню!P154</f>
        <v>7.533333333333335</v>
      </c>
      <c r="J13" s="7">
        <f>меню!Q154</f>
        <v>5.0999999999999997E-2</v>
      </c>
      <c r="K13" s="7">
        <f>меню!R154</f>
        <v>1.0429999999999999</v>
      </c>
      <c r="L13" s="56"/>
      <c r="M13" s="56"/>
      <c r="P13" s="183">
        <v>7</v>
      </c>
      <c r="Q13" s="184">
        <v>0.57666666666666666</v>
      </c>
      <c r="R13" s="184">
        <f t="shared" si="0"/>
        <v>96.111111111111114</v>
      </c>
      <c r="S13" s="184">
        <v>0.7</v>
      </c>
      <c r="T13" s="184">
        <f t="shared" si="1"/>
        <v>100</v>
      </c>
      <c r="U13" s="184">
        <v>340.2</v>
      </c>
      <c r="V13" s="184">
        <f t="shared" si="2"/>
        <v>100.8</v>
      </c>
      <c r="W13" s="184">
        <v>33.71</v>
      </c>
      <c r="X13" s="184">
        <f t="shared" si="3"/>
        <v>99.881481481481487</v>
      </c>
      <c r="Y13" s="184">
        <v>596.89</v>
      </c>
      <c r="Z13" s="184">
        <f t="shared" si="4"/>
        <v>99.481666666666669</v>
      </c>
      <c r="AA13" s="184">
        <v>59.68</v>
      </c>
      <c r="AB13" s="184">
        <f t="shared" si="5"/>
        <v>99.466666666666669</v>
      </c>
      <c r="AC13" s="184">
        <v>525.95333333333338</v>
      </c>
      <c r="AD13" s="184">
        <f t="shared" si="6"/>
        <v>100.1815873015873</v>
      </c>
      <c r="AE13" s="184">
        <v>7.48</v>
      </c>
      <c r="AF13" s="184">
        <f t="shared" si="7"/>
        <v>99.733333333333334</v>
      </c>
      <c r="AG13" s="185">
        <v>0.05</v>
      </c>
      <c r="AH13" s="184">
        <f t="shared" si="8"/>
        <v>100</v>
      </c>
      <c r="AI13" s="184">
        <v>1.052</v>
      </c>
      <c r="AJ13" s="184">
        <f t="shared" si="9"/>
        <v>100.19047619047619</v>
      </c>
    </row>
    <row r="14" spans="1:36">
      <c r="A14" s="5" t="s">
        <v>88</v>
      </c>
      <c r="B14" s="7">
        <f>меню!I179</f>
        <v>0.57666666666666666</v>
      </c>
      <c r="C14" s="7">
        <f>меню!J179</f>
        <v>0.70333333333333337</v>
      </c>
      <c r="D14" s="7">
        <f>меню!K179</f>
        <v>340.2</v>
      </c>
      <c r="E14" s="7">
        <f>меню!L179</f>
        <v>33.713333333333331</v>
      </c>
      <c r="F14" s="7">
        <f>меню!M179</f>
        <v>596.89</v>
      </c>
      <c r="G14" s="7">
        <f>меню!N179</f>
        <v>59.68</v>
      </c>
      <c r="H14" s="7">
        <f>меню!O179</f>
        <v>525.95333333333338</v>
      </c>
      <c r="I14" s="7">
        <f>меню!P179</f>
        <v>7.4766666666666666</v>
      </c>
      <c r="J14" s="7">
        <f>меню!Q179</f>
        <v>0.05</v>
      </c>
      <c r="K14" s="7">
        <f>меню!R179</f>
        <v>1.052</v>
      </c>
      <c r="L14" s="56"/>
      <c r="M14" s="56"/>
      <c r="P14" s="183">
        <v>8</v>
      </c>
      <c r="Q14" s="184">
        <v>0.60111111111111115</v>
      </c>
      <c r="R14" s="184">
        <f t="shared" si="0"/>
        <v>100.18518518518519</v>
      </c>
      <c r="S14" s="184">
        <v>0.70000000000000007</v>
      </c>
      <c r="T14" s="184">
        <f t="shared" si="1"/>
        <v>100</v>
      </c>
      <c r="U14" s="184">
        <v>337.28666666666669</v>
      </c>
      <c r="V14" s="184">
        <f t="shared" si="2"/>
        <v>99.936790123456802</v>
      </c>
      <c r="W14" s="184">
        <v>33.869999999999997</v>
      </c>
      <c r="X14" s="184">
        <f t="shared" si="3"/>
        <v>100.35555555555554</v>
      </c>
      <c r="Y14" s="184">
        <v>600.79</v>
      </c>
      <c r="Z14" s="184">
        <f t="shared" si="4"/>
        <v>100.13166666666666</v>
      </c>
      <c r="AA14" s="184">
        <v>60.96</v>
      </c>
      <c r="AB14" s="184">
        <f t="shared" si="5"/>
        <v>101.6</v>
      </c>
      <c r="AC14" s="184">
        <v>525.48</v>
      </c>
      <c r="AD14" s="184">
        <f t="shared" si="6"/>
        <v>100.09142857142857</v>
      </c>
      <c r="AE14" s="184">
        <v>7.4983333333333348</v>
      </c>
      <c r="AF14" s="184">
        <f t="shared" si="7"/>
        <v>99.977777777777803</v>
      </c>
      <c r="AG14" s="184">
        <v>4.9500000000000002E-2</v>
      </c>
      <c r="AH14" s="184">
        <f t="shared" si="8"/>
        <v>99</v>
      </c>
      <c r="AI14" s="184">
        <v>1.0525</v>
      </c>
      <c r="AJ14" s="184">
        <f t="shared" si="9"/>
        <v>100.23809523809524</v>
      </c>
    </row>
    <row r="15" spans="1:36">
      <c r="A15" s="5" t="s">
        <v>89</v>
      </c>
      <c r="B15" s="7">
        <f>меню!I203</f>
        <v>0.60111111111111115</v>
      </c>
      <c r="C15" s="7">
        <f>меню!J203</f>
        <v>0.70000000000000007</v>
      </c>
      <c r="D15" s="7">
        <f>меню!K203</f>
        <v>337.28666666666669</v>
      </c>
      <c r="E15" s="7">
        <f>меню!L203</f>
        <v>33.874000000000002</v>
      </c>
      <c r="F15" s="7">
        <f>меню!M203</f>
        <v>600.79</v>
      </c>
      <c r="G15" s="7">
        <f>меню!N203</f>
        <v>60.96</v>
      </c>
      <c r="H15" s="7">
        <f>меню!O203</f>
        <v>525.48</v>
      </c>
      <c r="I15" s="7">
        <f>меню!P203</f>
        <v>7.4983333333333348</v>
      </c>
      <c r="J15" s="7">
        <f>меню!Q203</f>
        <v>4.9500000000000002E-2</v>
      </c>
      <c r="K15" s="7">
        <f>меню!R203</f>
        <v>1.0525</v>
      </c>
      <c r="L15" s="56"/>
      <c r="M15" s="56"/>
      <c r="P15" s="183">
        <v>9</v>
      </c>
      <c r="Q15" s="184">
        <v>0.58666666666666667</v>
      </c>
      <c r="R15" s="184">
        <f t="shared" si="0"/>
        <v>97.777777777777771</v>
      </c>
      <c r="S15" s="184">
        <v>0.72199999999999998</v>
      </c>
      <c r="T15" s="184">
        <f t="shared" si="1"/>
        <v>103.14285714285715</v>
      </c>
      <c r="U15" s="184">
        <v>336.77</v>
      </c>
      <c r="V15" s="184">
        <f t="shared" si="2"/>
        <v>99.783703703703708</v>
      </c>
      <c r="W15" s="184">
        <v>33.543333333333329</v>
      </c>
      <c r="X15" s="184">
        <f t="shared" si="3"/>
        <v>99.38765432098765</v>
      </c>
      <c r="Y15" s="184">
        <v>614.01</v>
      </c>
      <c r="Z15" s="184">
        <f t="shared" si="4"/>
        <v>102.33499999999999</v>
      </c>
      <c r="AA15" s="184">
        <v>59.65</v>
      </c>
      <c r="AB15" s="184">
        <f t="shared" si="5"/>
        <v>99.416666666666671</v>
      </c>
      <c r="AC15" s="184">
        <v>525.40333333333342</v>
      </c>
      <c r="AD15" s="184">
        <f t="shared" si="6"/>
        <v>100.07682539682541</v>
      </c>
      <c r="AE15" s="184">
        <v>7.5066666666666668</v>
      </c>
      <c r="AF15" s="184">
        <f t="shared" si="7"/>
        <v>100.08888888888889</v>
      </c>
      <c r="AG15" s="184">
        <v>0.05</v>
      </c>
      <c r="AH15" s="184">
        <f t="shared" si="8"/>
        <v>100</v>
      </c>
      <c r="AI15" s="184">
        <v>1.0569999999999999</v>
      </c>
      <c r="AJ15" s="184">
        <f t="shared" si="9"/>
        <v>100.66666666666666</v>
      </c>
    </row>
    <row r="16" spans="1:36">
      <c r="A16" s="5" t="s">
        <v>90</v>
      </c>
      <c r="B16" s="7">
        <f>меню!I227</f>
        <v>0.58666666666666667</v>
      </c>
      <c r="C16" s="7">
        <f>меню!J227</f>
        <v>0.72199999999999998</v>
      </c>
      <c r="D16" s="7">
        <f>меню!K227</f>
        <v>336.77</v>
      </c>
      <c r="E16" s="7">
        <f>меню!L227</f>
        <v>33.543333333333329</v>
      </c>
      <c r="F16" s="7">
        <f>меню!M227</f>
        <v>614.01</v>
      </c>
      <c r="G16" s="7">
        <f>меню!N227</f>
        <v>59.649999999999991</v>
      </c>
      <c r="H16" s="7">
        <f>меню!O227</f>
        <v>525.40333333333342</v>
      </c>
      <c r="I16" s="7">
        <f>меню!P227</f>
        <v>7.5066666666666668</v>
      </c>
      <c r="J16" s="7">
        <f>меню!Q227</f>
        <v>5.1666666666666673E-2</v>
      </c>
      <c r="K16" s="7">
        <f>меню!R227</f>
        <v>1.0569999999999999</v>
      </c>
      <c r="L16" s="56"/>
      <c r="M16" s="56"/>
      <c r="P16" s="183">
        <v>10</v>
      </c>
      <c r="Q16" s="184">
        <v>0.59711111111111104</v>
      </c>
      <c r="R16" s="184">
        <f t="shared" si="0"/>
        <v>99.518518518518505</v>
      </c>
      <c r="S16" s="184">
        <v>0.66800000000000015</v>
      </c>
      <c r="T16" s="184">
        <f t="shared" si="1"/>
        <v>95.428571428571445</v>
      </c>
      <c r="U16" s="184">
        <v>337.90999999999997</v>
      </c>
      <c r="V16" s="184">
        <f t="shared" si="2"/>
        <v>100.12148148148148</v>
      </c>
      <c r="W16" s="184">
        <v>33.781999999999996</v>
      </c>
      <c r="X16" s="184">
        <f t="shared" si="3"/>
        <v>100.09481481481481</v>
      </c>
      <c r="Y16" s="184">
        <v>600.24</v>
      </c>
      <c r="Z16" s="184">
        <f t="shared" si="4"/>
        <v>100.04</v>
      </c>
      <c r="AA16" s="184">
        <v>59.939999999999991</v>
      </c>
      <c r="AB16" s="184">
        <f t="shared" si="5"/>
        <v>99.899999999999991</v>
      </c>
      <c r="AC16" s="184">
        <v>525</v>
      </c>
      <c r="AD16" s="184">
        <f t="shared" si="6"/>
        <v>100</v>
      </c>
      <c r="AE16" s="184">
        <v>7.5003333333333337</v>
      </c>
      <c r="AF16" s="184">
        <f t="shared" si="7"/>
        <v>100.00444444444446</v>
      </c>
      <c r="AG16" s="184">
        <v>0.05</v>
      </c>
      <c r="AH16" s="184">
        <f t="shared" si="8"/>
        <v>100</v>
      </c>
      <c r="AI16" s="184">
        <v>1.0530000000000002</v>
      </c>
      <c r="AJ16" s="184">
        <f t="shared" si="9"/>
        <v>100.28571428571429</v>
      </c>
    </row>
    <row r="17" spans="1:36">
      <c r="A17" s="5" t="s">
        <v>91</v>
      </c>
      <c r="B17" s="7">
        <f>меню!I253</f>
        <v>0.59711111111111104</v>
      </c>
      <c r="C17" s="7">
        <f>меню!J253</f>
        <v>0.66800000000000015</v>
      </c>
      <c r="D17" s="7">
        <f>меню!K253</f>
        <v>337.90999999999997</v>
      </c>
      <c r="E17" s="7">
        <f>меню!L253</f>
        <v>33.781999999999996</v>
      </c>
      <c r="F17" s="7">
        <f>меню!M253</f>
        <v>600.24</v>
      </c>
      <c r="G17" s="7">
        <f>меню!N253</f>
        <v>59.939999999999991</v>
      </c>
      <c r="H17" s="7">
        <f>меню!O253</f>
        <v>525</v>
      </c>
      <c r="I17" s="7">
        <f>меню!P253</f>
        <v>7.5003333333333337</v>
      </c>
      <c r="J17" s="7">
        <f>меню!Q253</f>
        <v>0.05</v>
      </c>
      <c r="K17" s="7">
        <f>меню!R253</f>
        <v>1.0530000000000002</v>
      </c>
      <c r="L17" s="56"/>
      <c r="M17" s="56"/>
      <c r="P17" s="183" t="s">
        <v>282</v>
      </c>
      <c r="Q17" s="184">
        <f>SUM(Q7:Q16)</f>
        <v>5.9676666666666671</v>
      </c>
      <c r="R17" s="183"/>
      <c r="S17" s="184">
        <f>SUM(S7:S16)</f>
        <v>6.9923333333333337</v>
      </c>
      <c r="T17" s="184"/>
      <c r="U17" s="184">
        <f>SUM(U7:U16)</f>
        <v>3374.9966666666669</v>
      </c>
      <c r="V17" s="184"/>
      <c r="W17" s="184">
        <f>SUM(W7:W16)</f>
        <v>337.49533333333329</v>
      </c>
      <c r="X17" s="184"/>
      <c r="Y17" s="184">
        <f>SUM(Y7:Y16)</f>
        <v>6000.06</v>
      </c>
      <c r="Z17" s="184"/>
      <c r="AA17" s="184">
        <f>SUM(AA7:AA16)</f>
        <v>600.0233333333332</v>
      </c>
      <c r="AB17" s="184"/>
      <c r="AC17" s="184">
        <f>SUM(AC7:AC16)</f>
        <v>5234.5716666666667</v>
      </c>
      <c r="AD17" s="184"/>
      <c r="AE17" s="184">
        <f>SUM(AE7:AE16)</f>
        <v>74.763999999999996</v>
      </c>
      <c r="AF17" s="184"/>
      <c r="AG17" s="184">
        <f>SUM(AG7:AG16)</f>
        <v>0.50016666666666665</v>
      </c>
      <c r="AH17" s="184"/>
      <c r="AI17" s="184">
        <f>SUM(AI7:AI16)</f>
        <v>10.497500000000002</v>
      </c>
      <c r="AJ17" s="184"/>
    </row>
    <row r="18" spans="1:36" ht="25.5">
      <c r="A18" s="135" t="s">
        <v>280</v>
      </c>
      <c r="B18" s="7">
        <f t="shared" ref="B18:K18" si="10">SUM(B8:B17)</f>
        <v>5.9646222222222223</v>
      </c>
      <c r="C18" s="7">
        <f t="shared" si="10"/>
        <v>6.9976000000000012</v>
      </c>
      <c r="D18" s="7">
        <f t="shared" si="10"/>
        <v>3373.76</v>
      </c>
      <c r="E18" s="7">
        <f t="shared" si="10"/>
        <v>337.49933333333331</v>
      </c>
      <c r="F18" s="7">
        <f t="shared" si="10"/>
        <v>6000.06</v>
      </c>
      <c r="G18" s="7">
        <f t="shared" si="10"/>
        <v>600.0233333333332</v>
      </c>
      <c r="H18" s="7">
        <f t="shared" si="10"/>
        <v>5234.5749999999998</v>
      </c>
      <c r="I18" s="7">
        <f t="shared" si="10"/>
        <v>74.765666666666661</v>
      </c>
      <c r="J18" s="7">
        <f t="shared" si="10"/>
        <v>0.50583333333333336</v>
      </c>
      <c r="K18" s="7">
        <f t="shared" si="10"/>
        <v>10.495500000000002</v>
      </c>
      <c r="L18" s="56"/>
      <c r="M18" s="56"/>
      <c r="P18" s="183"/>
      <c r="Q18" s="184">
        <f>Q17/10</f>
        <v>0.59676666666666667</v>
      </c>
      <c r="R18" s="186">
        <f>Q18*100/0.6</f>
        <v>99.461111111111123</v>
      </c>
      <c r="S18" s="184">
        <f>S17/10</f>
        <v>0.69923333333333337</v>
      </c>
      <c r="T18" s="186">
        <f t="shared" si="1"/>
        <v>99.890476190476193</v>
      </c>
      <c r="U18" s="184">
        <f>U17/10</f>
        <v>337.49966666666671</v>
      </c>
      <c r="V18" s="186">
        <f t="shared" si="2"/>
        <v>99.999901234567929</v>
      </c>
      <c r="W18" s="184">
        <f>W17/10</f>
        <v>33.749533333333332</v>
      </c>
      <c r="X18" s="187">
        <f t="shared" si="3"/>
        <v>99.998617283950622</v>
      </c>
      <c r="Y18" s="184">
        <f>Y17/10</f>
        <v>600.00600000000009</v>
      </c>
      <c r="Z18" s="184">
        <f t="shared" si="4"/>
        <v>100.001</v>
      </c>
      <c r="AA18" s="184">
        <f>AA17/10</f>
        <v>60.002333333333318</v>
      </c>
      <c r="AB18" s="184">
        <f t="shared" si="5"/>
        <v>100.00388888888887</v>
      </c>
      <c r="AC18" s="184">
        <f>AC17/10</f>
        <v>523.45716666666669</v>
      </c>
      <c r="AD18" s="184">
        <f t="shared" si="6"/>
        <v>99.706126984126982</v>
      </c>
      <c r="AE18" s="184">
        <f>AE17/10</f>
        <v>7.4763999999999999</v>
      </c>
      <c r="AF18" s="186">
        <f t="shared" si="7"/>
        <v>99.685333333333332</v>
      </c>
      <c r="AG18" s="185">
        <f>AG17/10</f>
        <v>5.0016666666666668E-2</v>
      </c>
      <c r="AH18" s="186">
        <f t="shared" si="8"/>
        <v>100.03333333333333</v>
      </c>
      <c r="AI18" s="184">
        <f>AI17/10</f>
        <v>1.0497500000000002</v>
      </c>
      <c r="AJ18" s="187">
        <f t="shared" si="9"/>
        <v>99.976190476190496</v>
      </c>
    </row>
    <row r="19" spans="1:36" ht="25.5">
      <c r="A19" s="133" t="s">
        <v>276</v>
      </c>
      <c r="B19" s="7">
        <f>B18/10</f>
        <v>0.59646222222222223</v>
      </c>
      <c r="C19" s="7">
        <f>C18/10</f>
        <v>0.69976000000000016</v>
      </c>
      <c r="D19" s="7">
        <f>D18/10</f>
        <v>337.37600000000003</v>
      </c>
      <c r="E19" s="7">
        <f>E18/10</f>
        <v>33.749933333333331</v>
      </c>
      <c r="F19" s="7">
        <f t="shared" ref="F19:K19" si="11">F18/10</f>
        <v>600.00600000000009</v>
      </c>
      <c r="G19" s="7">
        <f t="shared" si="11"/>
        <v>60.002333333333318</v>
      </c>
      <c r="H19" s="7">
        <f t="shared" si="11"/>
        <v>523.45749999999998</v>
      </c>
      <c r="I19" s="7">
        <f t="shared" si="11"/>
        <v>7.4765666666666659</v>
      </c>
      <c r="J19" s="7">
        <f t="shared" si="11"/>
        <v>5.0583333333333334E-2</v>
      </c>
      <c r="K19" s="7">
        <f t="shared" si="11"/>
        <v>1.0495500000000002</v>
      </c>
      <c r="L19" s="56"/>
      <c r="M19" s="56"/>
    </row>
    <row r="22" spans="1:36" ht="18.75">
      <c r="A22" s="134" t="s">
        <v>277</v>
      </c>
      <c r="B22" s="134"/>
      <c r="C22" s="134"/>
      <c r="D22" s="134"/>
      <c r="E22" s="134"/>
      <c r="F22" s="134"/>
      <c r="G22" s="134" t="s">
        <v>278</v>
      </c>
      <c r="H22" s="134"/>
    </row>
  </sheetData>
  <mergeCells count="2">
    <mergeCell ref="B6:E6"/>
    <mergeCell ref="F6:K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Накопительная ведомость</vt:lpstr>
      <vt:lpstr>Хим.состав блюд</vt:lpstr>
      <vt:lpstr>хим.состав</vt:lpstr>
      <vt:lpstr>меню</vt:lpstr>
      <vt:lpstr>накопительная </vt:lpstr>
      <vt:lpstr>витамины 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UMTB-N2</cp:lastModifiedBy>
  <cp:lastPrinted>2023-08-07T08:36:55Z</cp:lastPrinted>
  <dcterms:created xsi:type="dcterms:W3CDTF">1996-10-08T23:32:33Z</dcterms:created>
  <dcterms:modified xsi:type="dcterms:W3CDTF">2023-09-21T06:24:30Z</dcterms:modified>
</cp:coreProperties>
</file>